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tabRatio="645" activeTab="0"/>
  </bookViews>
  <sheets>
    <sheet name="Total" sheetId="1" r:id="rId1"/>
    <sheet name="AP2016" sheetId="2" r:id="rId2"/>
    <sheet name="AP2016 Orig" sheetId="3" r:id="rId3"/>
    <sheet name="AP2017" sheetId="4" r:id="rId4"/>
    <sheet name="AP2018" sheetId="5" r:id="rId5"/>
    <sheet name="AP2019" sheetId="6" r:id="rId6"/>
    <sheet name="AP2020" sheetId="7" r:id="rId7"/>
    <sheet name="MC" sheetId="8" r:id="rId8"/>
    <sheet name="MC Detail" sheetId="9" r:id="rId9"/>
    <sheet name="Sheet1" sheetId="10" r:id="rId10"/>
    <sheet name="Sheet2" sheetId="11" r:id="rId11"/>
    <sheet name="Juniper" sheetId="12" r:id="rId12"/>
  </sheets>
  <definedNames/>
  <calcPr fullCalcOnLoad="1"/>
</workbook>
</file>

<file path=xl/sharedStrings.xml><?xml version="1.0" encoding="utf-8"?>
<sst xmlns="http://schemas.openxmlformats.org/spreadsheetml/2006/main" count="1047" uniqueCount="343">
  <si>
    <t>Room</t>
  </si>
  <si>
    <t>Lab</t>
  </si>
  <si>
    <t>Printer</t>
  </si>
  <si>
    <t>Financial Aid</t>
  </si>
  <si>
    <t>DSPS</t>
  </si>
  <si>
    <t>Model</t>
  </si>
  <si>
    <t>Total</t>
  </si>
  <si>
    <t>Library</t>
  </si>
  <si>
    <t xml:space="preserve"> </t>
  </si>
  <si>
    <t>R4A</t>
  </si>
  <si>
    <t>Staff</t>
  </si>
  <si>
    <t>MC</t>
  </si>
  <si>
    <t>Nurse Office</t>
  </si>
  <si>
    <t>Library Office</t>
  </si>
  <si>
    <t>Classroom</t>
  </si>
  <si>
    <t>#Computers</t>
  </si>
  <si>
    <t>Projector</t>
  </si>
  <si>
    <t>AM-105</t>
  </si>
  <si>
    <t>Dean Of Students</t>
  </si>
  <si>
    <t>HP Laserjet 4050</t>
  </si>
  <si>
    <t>Dell Color Laser 2550</t>
  </si>
  <si>
    <t>AM-110</t>
  </si>
  <si>
    <t>Presidents office</t>
  </si>
  <si>
    <t>Laserjet 1300 (3)</t>
  </si>
  <si>
    <t>LaserJet 1200</t>
  </si>
  <si>
    <t>AM-120</t>
  </si>
  <si>
    <t>Large Forum Hall</t>
  </si>
  <si>
    <t>Sharp (2)</t>
  </si>
  <si>
    <t>Dell 5310 Laser (2)</t>
  </si>
  <si>
    <t>AM-132</t>
  </si>
  <si>
    <t>Library Computer lab (Laptop cart)</t>
  </si>
  <si>
    <t>Eiki XB-NB3</t>
  </si>
  <si>
    <t>AM-133</t>
  </si>
  <si>
    <t>DL Classroom</t>
  </si>
  <si>
    <t>Toshiba</t>
  </si>
  <si>
    <t>AM-137</t>
  </si>
  <si>
    <t>AM-141</t>
  </si>
  <si>
    <t>AM-143</t>
  </si>
  <si>
    <t>Technology Services</t>
  </si>
  <si>
    <t>Dell 2330D (2)</t>
  </si>
  <si>
    <t>Laserjet 1300 (2)</t>
  </si>
  <si>
    <t>AM-151</t>
  </si>
  <si>
    <t>AM-154</t>
  </si>
  <si>
    <t>Extended Learning Center</t>
  </si>
  <si>
    <t>Proxima</t>
  </si>
  <si>
    <t>Dell 5310 Laser</t>
  </si>
  <si>
    <t>AM-161</t>
  </si>
  <si>
    <t>Admissions</t>
  </si>
  <si>
    <t>LaserJet 1300</t>
  </si>
  <si>
    <t>LaserJet 2100</t>
  </si>
  <si>
    <t>AM-162</t>
  </si>
  <si>
    <t>Dell 2335dn MFP</t>
  </si>
  <si>
    <t>AM-163</t>
  </si>
  <si>
    <t>FA Web room</t>
  </si>
  <si>
    <t>AM-164</t>
  </si>
  <si>
    <t>AM-166</t>
  </si>
  <si>
    <t>College Center Assistant</t>
  </si>
  <si>
    <t>LaserJer 2100</t>
  </si>
  <si>
    <t>AM-168</t>
  </si>
  <si>
    <t>Counselor</t>
  </si>
  <si>
    <t>Dell 1720dn</t>
  </si>
  <si>
    <t>AM-170</t>
  </si>
  <si>
    <t>AM-172</t>
  </si>
  <si>
    <t>AM-174</t>
  </si>
  <si>
    <t>Laserjet 1300</t>
  </si>
  <si>
    <t>AM-176</t>
  </si>
  <si>
    <t>AM-178</t>
  </si>
  <si>
    <t>AV-101</t>
  </si>
  <si>
    <t>Office of Instruction</t>
  </si>
  <si>
    <t>Laserjet 1300 (7)</t>
  </si>
  <si>
    <t>Laserjet 8050</t>
  </si>
  <si>
    <t>AV-105</t>
  </si>
  <si>
    <t>Part-time Instructor Workroom</t>
  </si>
  <si>
    <t>Laserjet 4050</t>
  </si>
  <si>
    <t>AM-114</t>
  </si>
  <si>
    <t>Forum hall</t>
  </si>
  <si>
    <t>Eiki X1100</t>
  </si>
  <si>
    <t>Eiki LC-XB25</t>
  </si>
  <si>
    <t>AV-124</t>
  </si>
  <si>
    <t>Nursing Skills Lab (Laptop cart )</t>
  </si>
  <si>
    <t>Eiki LC-NB3</t>
  </si>
  <si>
    <t>HP Laserjet 1150 (2)</t>
  </si>
  <si>
    <t>AV-126</t>
  </si>
  <si>
    <t>AV-128</t>
  </si>
  <si>
    <t>Biology Workroom</t>
  </si>
  <si>
    <t>AV-130</t>
  </si>
  <si>
    <t>AV-139</t>
  </si>
  <si>
    <t>Open Lab/ Misc Instruction</t>
  </si>
  <si>
    <t>Dell 5330DN</t>
  </si>
  <si>
    <t>AV-140</t>
  </si>
  <si>
    <t>AV-142</t>
  </si>
  <si>
    <t>Chemistry Workroom</t>
  </si>
  <si>
    <t>AV-144</t>
  </si>
  <si>
    <t>AV-146</t>
  </si>
  <si>
    <t>Eiki LC-SB20</t>
  </si>
  <si>
    <t>AV-147</t>
  </si>
  <si>
    <t>AV-148</t>
  </si>
  <si>
    <t>Dell MP2400</t>
  </si>
  <si>
    <t>AV-149</t>
  </si>
  <si>
    <t>AV-154-164</t>
  </si>
  <si>
    <t>Instructor Office</t>
  </si>
  <si>
    <t>LasreJet 1150 (12)</t>
  </si>
  <si>
    <t>AV-203</t>
  </si>
  <si>
    <t>AV-207</t>
  </si>
  <si>
    <t>AV-209</t>
  </si>
  <si>
    <t>AV-220</t>
  </si>
  <si>
    <t>AV-224</t>
  </si>
  <si>
    <t>AV-226</t>
  </si>
  <si>
    <t>AV-230</t>
  </si>
  <si>
    <t>Art Computer Lab (Macintosh)</t>
  </si>
  <si>
    <t>Epson Design</t>
  </si>
  <si>
    <t>AV-239</t>
  </si>
  <si>
    <t>English Computer Lab</t>
  </si>
  <si>
    <t>AV-240</t>
  </si>
  <si>
    <t>Information Systems Computer Lab</t>
  </si>
  <si>
    <t>AM-242</t>
  </si>
  <si>
    <t>Business Computer Lab</t>
  </si>
  <si>
    <t>AV-246</t>
  </si>
  <si>
    <t>AV-247</t>
  </si>
  <si>
    <t>AV-248</t>
  </si>
  <si>
    <t>AV-249</t>
  </si>
  <si>
    <t>AV-252-264</t>
  </si>
  <si>
    <t>LasreJet 1150 (11)</t>
  </si>
  <si>
    <t>R1-B</t>
  </si>
  <si>
    <t>Misc Lab</t>
  </si>
  <si>
    <t>T-41</t>
  </si>
  <si>
    <t>Upward Bound</t>
  </si>
  <si>
    <t>Hp inkjet</t>
  </si>
  <si>
    <t>T-11</t>
  </si>
  <si>
    <t>Janitor Closet</t>
  </si>
  <si>
    <t>LaserJet 5</t>
  </si>
  <si>
    <t>Misc Computer lab</t>
  </si>
  <si>
    <t xml:space="preserve">LaserJet 4050 </t>
  </si>
  <si>
    <t>R2-A</t>
  </si>
  <si>
    <t>Offices</t>
  </si>
  <si>
    <t>Laserjet 4050 (2)</t>
  </si>
  <si>
    <t>Color LaserJet</t>
  </si>
  <si>
    <t>Laserjet 1300 (4)</t>
  </si>
  <si>
    <t>Dell 2330dn</t>
  </si>
  <si>
    <t>R2-B</t>
  </si>
  <si>
    <t>RN Skills Lab</t>
  </si>
  <si>
    <t>R2-C</t>
  </si>
  <si>
    <t>Dance room</t>
  </si>
  <si>
    <t>R3-C</t>
  </si>
  <si>
    <t>Workout room</t>
  </si>
  <si>
    <t>Instructional Office</t>
  </si>
  <si>
    <t>Dell 1720 (2)</t>
  </si>
  <si>
    <t>R6</t>
  </si>
  <si>
    <t>R7</t>
  </si>
  <si>
    <t>RN Instruction</t>
  </si>
  <si>
    <t>CD</t>
  </si>
  <si>
    <t>Child Development</t>
  </si>
  <si>
    <t>Grounds</t>
  </si>
  <si>
    <t>Laserjet 2100</t>
  </si>
  <si>
    <t>CAM-1</t>
  </si>
  <si>
    <t>CAM Building, (Laptop cart)</t>
  </si>
  <si>
    <t>Dell 4210x (2)</t>
  </si>
  <si>
    <t>Maint</t>
  </si>
  <si>
    <t>Maintenance Building</t>
  </si>
  <si>
    <t>HP MFP Inkjet</t>
  </si>
  <si>
    <t>OC-1</t>
  </si>
  <si>
    <t>HP Laserjet 4300</t>
  </si>
  <si>
    <t>OC-2</t>
  </si>
  <si>
    <t>OC-3</t>
  </si>
  <si>
    <t>Computer Lab</t>
  </si>
  <si>
    <t>HP Laserjet 1350</t>
  </si>
  <si>
    <t>OC-4</t>
  </si>
  <si>
    <t>Dell 5210 Laser</t>
  </si>
  <si>
    <t>OC-5</t>
  </si>
  <si>
    <t>OC-6</t>
  </si>
  <si>
    <t>OC-7</t>
  </si>
  <si>
    <t>OC-8</t>
  </si>
  <si>
    <t>OC-9</t>
  </si>
  <si>
    <t>Hitachi</t>
  </si>
  <si>
    <t>OC-10</t>
  </si>
  <si>
    <t>OC-11</t>
  </si>
  <si>
    <t>Dell 4210x</t>
  </si>
  <si>
    <t>OC-12</t>
  </si>
  <si>
    <t>PC's</t>
  </si>
  <si>
    <t>Color</t>
  </si>
  <si>
    <t>PC cost</t>
  </si>
  <si>
    <t>Projector cost</t>
  </si>
  <si>
    <t>#Projector</t>
  </si>
  <si>
    <t>Printer cost</t>
  </si>
  <si>
    <t>#Printers</t>
  </si>
  <si>
    <t>OC</t>
  </si>
  <si>
    <t>Switch Cost</t>
  </si>
  <si>
    <t>#Switches</t>
  </si>
  <si>
    <t>Madera</t>
  </si>
  <si>
    <t>Adminsitration Building</t>
  </si>
  <si>
    <t># Computers</t>
  </si>
  <si>
    <t>Notes</t>
  </si>
  <si>
    <t>Optiplex 745</t>
  </si>
  <si>
    <t>Optiplex 755</t>
  </si>
  <si>
    <t>Optiplex 760</t>
  </si>
  <si>
    <t>Optiplex SX280</t>
  </si>
  <si>
    <t>Optiplex GX620</t>
  </si>
  <si>
    <t>Latitude D630</t>
  </si>
  <si>
    <t>Latitude D620/820</t>
  </si>
  <si>
    <t>Latitude E6400</t>
  </si>
  <si>
    <t>Other</t>
  </si>
  <si>
    <t>OS</t>
  </si>
  <si>
    <t>Printer 2</t>
  </si>
  <si>
    <t>XP</t>
  </si>
  <si>
    <t>745/D630</t>
  </si>
  <si>
    <t>D630</t>
  </si>
  <si>
    <t>SX280</t>
  </si>
  <si>
    <t>XP/7</t>
  </si>
  <si>
    <t>SX280/D630</t>
  </si>
  <si>
    <t>D620</t>
  </si>
  <si>
    <t>GX620</t>
  </si>
  <si>
    <t>GX745</t>
  </si>
  <si>
    <t>GX620/D630</t>
  </si>
  <si>
    <t>Academic Village</t>
  </si>
  <si>
    <t>GX745/SX280(3)/GX620/D630(6)</t>
  </si>
  <si>
    <t>GX760/D630(36)</t>
  </si>
  <si>
    <t>XP (7)</t>
  </si>
  <si>
    <t>SX280/GX620(24)</t>
  </si>
  <si>
    <t xml:space="preserve">SX280 </t>
  </si>
  <si>
    <t>GX745/SX280(6)/E6400</t>
  </si>
  <si>
    <t>GX760/D630(2)</t>
  </si>
  <si>
    <t xml:space="preserve">GX760 </t>
  </si>
  <si>
    <t>XP/2000</t>
  </si>
  <si>
    <t>GX745/D630(2)</t>
  </si>
  <si>
    <t>GX755</t>
  </si>
  <si>
    <t>D630(3)/D620</t>
  </si>
  <si>
    <t>Classroom Desktop/Laptop</t>
  </si>
  <si>
    <t>Desktops</t>
  </si>
  <si>
    <t>Laptops</t>
  </si>
  <si>
    <t>Make</t>
  </si>
  <si>
    <t>Unit Cost</t>
  </si>
  <si>
    <t>Extended Cost</t>
  </si>
  <si>
    <t>Total with tax</t>
  </si>
  <si>
    <t>DELL</t>
  </si>
  <si>
    <t>5330DN</t>
  </si>
  <si>
    <t>Various</t>
  </si>
  <si>
    <t>Cisco</t>
  </si>
  <si>
    <t>Estimated Total</t>
  </si>
  <si>
    <t>AP2012</t>
  </si>
  <si>
    <t>AP2013</t>
  </si>
  <si>
    <t>AP2014</t>
  </si>
  <si>
    <t>AP2015</t>
  </si>
  <si>
    <t>AP2016</t>
  </si>
  <si>
    <t>AP2017</t>
  </si>
  <si>
    <t>OC/MC - Dell Printer 1720DN</t>
  </si>
  <si>
    <t>OC/MC - Dell Printer 5330DN</t>
  </si>
  <si>
    <t>Total inventory value</t>
  </si>
  <si>
    <t>Oakhurst</t>
  </si>
  <si>
    <t>MC/OC - Spare Parts (Bulbs, power supplies,</t>
  </si>
  <si>
    <t>Epson</t>
  </si>
  <si>
    <t>MC - Epson 1835 projector</t>
  </si>
  <si>
    <t>OC - Epson 1835 projector</t>
  </si>
  <si>
    <t>2016/17  MC/OC Classroom/Staff Computer - Action Plan</t>
  </si>
  <si>
    <t>2017/18  MC/OC Classroom/Staff Computer - Action Plan</t>
  </si>
  <si>
    <t>MC/OC Computer Hardware Inventory</t>
  </si>
  <si>
    <t>MC - Juniper Access Switches</t>
  </si>
  <si>
    <t>3300</t>
  </si>
  <si>
    <t>OC - Juniper Access Switches</t>
  </si>
  <si>
    <t>2018/19  MC/OC Classroom/Staff Computer - Action Plan</t>
  </si>
  <si>
    <t>2019/20  MC/OC Classroom/Staff Computer - Action Plan</t>
  </si>
  <si>
    <t>MC - Dell R720 file server</t>
  </si>
  <si>
    <t>Initial - year 1</t>
  </si>
  <si>
    <t>Year 6</t>
  </si>
  <si>
    <t>Total Cost</t>
  </si>
  <si>
    <t>PC Cost</t>
  </si>
  <si>
    <t>Traditional desktop pc's</t>
  </si>
  <si>
    <t>VDI license</t>
  </si>
  <si>
    <t>VDA license</t>
  </si>
  <si>
    <t>Monitor</t>
  </si>
  <si>
    <t>Thin Client</t>
  </si>
  <si>
    <t>Servers</t>
  </si>
  <si>
    <t>Clients/ server</t>
  </si>
  <si>
    <t>VDI solution</t>
  </si>
  <si>
    <t>Power Savings</t>
  </si>
  <si>
    <t>Watt reduction</t>
  </si>
  <si>
    <t>hr/day</t>
  </si>
  <si>
    <t>weeks</t>
  </si>
  <si>
    <t>kwhr</t>
  </si>
  <si>
    <t>Rate</t>
  </si>
  <si>
    <t>annual savings</t>
  </si>
  <si>
    <t>5yr savings</t>
  </si>
  <si>
    <t>Net Saving</t>
  </si>
  <si>
    <t>Assumptions:</t>
  </si>
  <si>
    <t>1) Thin clients have a 10yr life expectancy vs 5yr for a traditional pc</t>
  </si>
  <si>
    <t>2) Server utilization is 75 clients/server, rated for 129 max</t>
  </si>
  <si>
    <t>3) Monitors would be replaced on a 5yr cycle</t>
  </si>
  <si>
    <t>Hardware</t>
  </si>
  <si>
    <t>AP2018</t>
  </si>
  <si>
    <t>AP2019</t>
  </si>
  <si>
    <t>MC/OC - 5 year Replacement Plan</t>
  </si>
  <si>
    <t>Cost/desktop</t>
  </si>
  <si>
    <t>VDI</t>
  </si>
  <si>
    <t>Conventional</t>
  </si>
  <si>
    <t>MC - VDI application server</t>
  </si>
  <si>
    <t>OC - VDI application server</t>
  </si>
  <si>
    <t>R630</t>
  </si>
  <si>
    <t>5460DN</t>
  </si>
  <si>
    <t>1880</t>
  </si>
  <si>
    <t>MC - AV230 - Mac lab</t>
  </si>
  <si>
    <t>Apple</t>
  </si>
  <si>
    <t>iMac27</t>
  </si>
  <si>
    <t>AV1-108</t>
  </si>
  <si>
    <t>AV1-134</t>
  </si>
  <si>
    <t>AV1-201</t>
  </si>
  <si>
    <t>AV1-234</t>
  </si>
  <si>
    <t>AM133</t>
  </si>
  <si>
    <t>Core switch</t>
  </si>
  <si>
    <t>Juniper</t>
  </si>
  <si>
    <t>HP</t>
  </si>
  <si>
    <t>t520</t>
  </si>
  <si>
    <t>MC - Instructor stations</t>
  </si>
  <si>
    <t>Optiplex 9020</t>
  </si>
  <si>
    <t>OC - Instructor stations</t>
  </si>
  <si>
    <t>2360DN</t>
  </si>
  <si>
    <t>96512</t>
  </si>
  <si>
    <t>96510</t>
  </si>
  <si>
    <t>S2830</t>
  </si>
  <si>
    <t>R730</t>
  </si>
  <si>
    <t>C4130</t>
  </si>
  <si>
    <t>1940W</t>
  </si>
  <si>
    <t>Optiplex 7440</t>
  </si>
  <si>
    <t>MC - Air Conditioner - secondary</t>
  </si>
  <si>
    <t>Mitsu</t>
  </si>
  <si>
    <t>MC - VDI Clients - Wyse replacement</t>
  </si>
  <si>
    <t>FACULTY - NEW</t>
  </si>
  <si>
    <t>E7470 with dock</t>
  </si>
  <si>
    <t>Staff - New</t>
  </si>
  <si>
    <t>OC - Servers R610</t>
  </si>
  <si>
    <t>Dell</t>
  </si>
  <si>
    <t>MC - Surveillance cameras</t>
  </si>
  <si>
    <t>Arecont</t>
  </si>
  <si>
    <t>OC - Surveillance cameras</t>
  </si>
  <si>
    <t>2020/21  MC/OC Classroom/Staff Computer - Action Plan</t>
  </si>
  <si>
    <t>MC Staff - desktops</t>
  </si>
  <si>
    <t>MC FACULTY laptops</t>
  </si>
  <si>
    <t>MC Staff - New</t>
  </si>
  <si>
    <t>MC FACULTY - NEW</t>
  </si>
  <si>
    <t>E3470</t>
  </si>
  <si>
    <t>MC - R7A laptop cart (E5450)</t>
  </si>
  <si>
    <t>MC - AV124 Nursing laptop cart (E5450)</t>
  </si>
  <si>
    <t>MC - CAM laptop cart (E5450)</t>
  </si>
  <si>
    <t>AP2020</t>
  </si>
  <si>
    <t>5yr Total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</si>
</sst>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&quot;$&quot;#,##0"/>
    <numFmt numFmtId="171" formatCode="[$-409]dddd\,\ mmmm\ dd\,\ yyyy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_([$$-409]* #,##0.00_);_([$$-409]* \(#,##0.00\);_([$$-409]* &quot;-&quot;??_);_(@_)"/>
    <numFmt numFmtId="175" formatCode="_([$$-409]* #,##0.000_);_([$$-409]* \(#,##0.000\);_([$$-409]* &quot;-&quot;??_);_(@_)"/>
    <numFmt numFmtId="176" formatCode="_([$$-409]* #,##0.0_);_([$$-409]* \(#,##0.0\);_([$$-409]* &quot;-&quot;??_);_(@_)"/>
    <numFmt numFmtId="177" formatCode="_([$$-409]* #,##0_);_([$$-409]* \(#,##0\);_([$$-409]* &quot;-&quot;??_);_(@_)"/>
    <numFmt numFmtId="178" formatCode="&quot;$&quot;#,##0.0"/>
    <numFmt numFmtId="179" formatCode="_(&quot;$&quot;* #,##0.000_);_(&quot;$&quot;* \(#,##0.000\);_(&quot;$&quot;* &quot;-&quot;??_);_(@_)"/>
    <numFmt numFmtId="180" formatCode="_(&quot;$&quot;* #,##0.0000_);_(&quot;$&quot;* \(#,##0.0000\);_(&quot;$&quot;* &quot;-&quot;??_);_(@_)"/>
    <numFmt numFmtId="181" formatCode="&quot;$&quot;#,##0.00"/>
    <numFmt numFmtId="182" formatCode="0.0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3" fontId="6" fillId="0" borderId="0" xfId="0" applyNumberFormat="1" applyFont="1" applyAlignment="1">
      <alignment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7" fillId="0" borderId="13" xfId="0" applyFont="1" applyBorder="1" applyAlignment="1">
      <alignment/>
    </xf>
    <xf numFmtId="173" fontId="7" fillId="0" borderId="14" xfId="44" applyNumberFormat="1" applyFont="1" applyBorder="1" applyAlignment="1">
      <alignment/>
    </xf>
    <xf numFmtId="37" fontId="7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173" fontId="4" fillId="0" borderId="16" xfId="0" applyNumberFormat="1" applyFont="1" applyBorder="1" applyAlignment="1">
      <alignment/>
    </xf>
    <xf numFmtId="37" fontId="4" fillId="0" borderId="16" xfId="0" applyNumberFormat="1" applyFont="1" applyBorder="1" applyAlignment="1">
      <alignment/>
    </xf>
    <xf numFmtId="173" fontId="4" fillId="0" borderId="16" xfId="44" applyNumberFormat="1" applyFont="1" applyBorder="1" applyAlignment="1">
      <alignment/>
    </xf>
    <xf numFmtId="0" fontId="7" fillId="0" borderId="17" xfId="0" applyFont="1" applyBorder="1" applyAlignment="1">
      <alignment horizontal="right" wrapText="1"/>
    </xf>
    <xf numFmtId="0" fontId="7" fillId="0" borderId="18" xfId="0" applyFont="1" applyBorder="1" applyAlignment="1">
      <alignment/>
    </xf>
    <xf numFmtId="37" fontId="4" fillId="0" borderId="19" xfId="0" applyNumberFormat="1" applyFont="1" applyBorder="1" applyAlignment="1">
      <alignment/>
    </xf>
    <xf numFmtId="0" fontId="7" fillId="0" borderId="20" xfId="0" applyFont="1" applyBorder="1" applyAlignment="1">
      <alignment horizontal="right" wrapText="1"/>
    </xf>
    <xf numFmtId="173" fontId="7" fillId="0" borderId="14" xfId="44" applyNumberFormat="1" applyFont="1" applyBorder="1" applyAlignment="1">
      <alignment horizontal="right" wrapText="1"/>
    </xf>
    <xf numFmtId="173" fontId="4" fillId="0" borderId="16" xfId="44" applyNumberFormat="1" applyFont="1" applyBorder="1" applyAlignment="1">
      <alignment horizontal="right" wrapText="1"/>
    </xf>
    <xf numFmtId="0" fontId="4" fillId="0" borderId="21" xfId="0" applyFont="1" applyBorder="1" applyAlignment="1">
      <alignment horizontal="right" wrapText="1"/>
    </xf>
    <xf numFmtId="173" fontId="6" fillId="0" borderId="0" xfId="44" applyNumberFormat="1" applyFont="1" applyAlignment="1">
      <alignment/>
    </xf>
    <xf numFmtId="0" fontId="43" fillId="33" borderId="0" xfId="0" applyFont="1" applyFill="1" applyAlignment="1">
      <alignment horizontal="left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43" fillId="33" borderId="0" xfId="0" applyFont="1" applyFill="1" applyAlignment="1">
      <alignment horizontal="center"/>
    </xf>
    <xf numFmtId="0" fontId="43" fillId="33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16" fontId="0" fillId="0" borderId="0" xfId="0" applyNumberForma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43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0" fontId="4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44" fontId="5" fillId="0" borderId="0" xfId="0" applyNumberFormat="1" applyFont="1" applyAlignment="1">
      <alignment/>
    </xf>
    <xf numFmtId="0" fontId="0" fillId="34" borderId="10" xfId="0" applyFont="1" applyFill="1" applyBorder="1" applyAlignment="1">
      <alignment horizontal="center" wrapText="1"/>
    </xf>
    <xf numFmtId="0" fontId="0" fillId="34" borderId="11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 vertical="center" wrapText="1" shrinkToFit="1"/>
    </xf>
    <xf numFmtId="2" fontId="0" fillId="0" borderId="14" xfId="0" applyNumberFormat="1" applyFont="1" applyFill="1" applyBorder="1" applyAlignment="1">
      <alignment horizontal="right" vertical="center" wrapText="1" shrinkToFit="1"/>
    </xf>
    <xf numFmtId="44" fontId="0" fillId="0" borderId="14" xfId="44" applyFont="1" applyBorder="1" applyAlignment="1">
      <alignment/>
    </xf>
    <xf numFmtId="1" fontId="0" fillId="0" borderId="14" xfId="0" applyNumberFormat="1" applyFont="1" applyFill="1" applyBorder="1" applyAlignment="1">
      <alignment horizontal="center" wrapText="1"/>
    </xf>
    <xf numFmtId="0" fontId="0" fillId="35" borderId="13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4" fontId="0" fillId="0" borderId="14" xfId="44" applyFont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4" fontId="0" fillId="0" borderId="16" xfId="0" applyNumberFormat="1" applyBorder="1" applyAlignment="1">
      <alignment wrapText="1"/>
    </xf>
    <xf numFmtId="1" fontId="0" fillId="0" borderId="0" xfId="0" applyNumberFormat="1" applyAlignment="1">
      <alignment/>
    </xf>
    <xf numFmtId="44" fontId="1" fillId="0" borderId="0" xfId="0" applyNumberFormat="1" applyFont="1" applyAlignment="1">
      <alignment/>
    </xf>
    <xf numFmtId="44" fontId="0" fillId="0" borderId="0" xfId="44" applyFont="1" applyAlignment="1">
      <alignment horizontal="right"/>
    </xf>
    <xf numFmtId="44" fontId="0" fillId="0" borderId="0" xfId="44" applyFont="1" applyAlignment="1">
      <alignment/>
    </xf>
    <xf numFmtId="44" fontId="1" fillId="0" borderId="0" xfId="44" applyFont="1" applyAlignment="1">
      <alignment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34" borderId="17" xfId="0" applyFont="1" applyFill="1" applyBorder="1" applyAlignment="1">
      <alignment horizontal="center" wrapText="1"/>
    </xf>
    <xf numFmtId="44" fontId="0" fillId="0" borderId="18" xfId="44" applyFont="1" applyBorder="1" applyAlignment="1">
      <alignment/>
    </xf>
    <xf numFmtId="44" fontId="8" fillId="0" borderId="19" xfId="0" applyNumberFormat="1" applyFont="1" applyBorder="1" applyAlignment="1">
      <alignment/>
    </xf>
    <xf numFmtId="0" fontId="0" fillId="34" borderId="22" xfId="0" applyFont="1" applyFill="1" applyBorder="1" applyAlignment="1">
      <alignment horizontal="center" wrapText="1"/>
    </xf>
    <xf numFmtId="0" fontId="0" fillId="34" borderId="23" xfId="0" applyFont="1" applyFill="1" applyBorder="1" applyAlignment="1">
      <alignment horizontal="center" wrapText="1"/>
    </xf>
    <xf numFmtId="0" fontId="0" fillId="0" borderId="24" xfId="0" applyBorder="1" applyAlignment="1">
      <alignment/>
    </xf>
    <xf numFmtId="44" fontId="0" fillId="0" borderId="14" xfId="0" applyNumberFormat="1" applyBorder="1" applyAlignment="1">
      <alignment/>
    </xf>
    <xf numFmtId="44" fontId="1" fillId="0" borderId="25" xfId="44" applyFont="1" applyBorder="1" applyAlignment="1">
      <alignment/>
    </xf>
    <xf numFmtId="44" fontId="1" fillId="0" borderId="26" xfId="44" applyFont="1" applyBorder="1" applyAlignment="1">
      <alignment/>
    </xf>
    <xf numFmtId="0" fontId="0" fillId="34" borderId="12" xfId="0" applyFont="1" applyFill="1" applyBorder="1" applyAlignment="1">
      <alignment horizontal="center" wrapText="1"/>
    </xf>
    <xf numFmtId="0" fontId="0" fillId="0" borderId="20" xfId="0" applyBorder="1" applyAlignment="1">
      <alignment/>
    </xf>
    <xf numFmtId="44" fontId="0" fillId="0" borderId="13" xfId="0" applyNumberFormat="1" applyBorder="1" applyAlignment="1">
      <alignment/>
    </xf>
    <xf numFmtId="44" fontId="0" fillId="0" borderId="20" xfId="0" applyNumberFormat="1" applyBorder="1" applyAlignment="1">
      <alignment/>
    </xf>
    <xf numFmtId="44" fontId="1" fillId="0" borderId="16" xfId="44" applyFont="1" applyBorder="1" applyAlignment="1">
      <alignment/>
    </xf>
    <xf numFmtId="44" fontId="1" fillId="0" borderId="21" xfId="44" applyFont="1" applyBorder="1" applyAlignment="1">
      <alignment/>
    </xf>
    <xf numFmtId="0" fontId="7" fillId="0" borderId="0" xfId="0" applyFont="1" applyAlignment="1">
      <alignment horizontal="center"/>
    </xf>
    <xf numFmtId="44" fontId="7" fillId="0" borderId="14" xfId="0" applyNumberFormat="1" applyFont="1" applyBorder="1" applyAlignment="1">
      <alignment/>
    </xf>
    <xf numFmtId="0" fontId="7" fillId="0" borderId="15" xfId="0" applyFont="1" applyBorder="1" applyAlignment="1">
      <alignment/>
    </xf>
    <xf numFmtId="44" fontId="7" fillId="0" borderId="16" xfId="0" applyNumberFormat="1" applyFont="1" applyBorder="1" applyAlignment="1">
      <alignment/>
    </xf>
    <xf numFmtId="9" fontId="7" fillId="0" borderId="20" xfId="60" applyFont="1" applyBorder="1" applyAlignment="1">
      <alignment/>
    </xf>
    <xf numFmtId="0" fontId="7" fillId="0" borderId="0" xfId="0" applyFont="1" applyBorder="1" applyAlignment="1">
      <alignment/>
    </xf>
    <xf numFmtId="44" fontId="7" fillId="0" borderId="0" xfId="0" applyNumberFormat="1" applyFont="1" applyBorder="1" applyAlignment="1">
      <alignment/>
    </xf>
    <xf numFmtId="9" fontId="7" fillId="0" borderId="14" xfId="60" applyFont="1" applyBorder="1" applyAlignment="1">
      <alignment/>
    </xf>
    <xf numFmtId="9" fontId="7" fillId="0" borderId="16" xfId="60" applyFont="1" applyBorder="1" applyAlignment="1">
      <alignment/>
    </xf>
    <xf numFmtId="9" fontId="7" fillId="0" borderId="21" xfId="60" applyFont="1" applyBorder="1" applyAlignment="1">
      <alignment/>
    </xf>
    <xf numFmtId="0" fontId="0" fillId="36" borderId="13" xfId="0" applyFont="1" applyFill="1" applyBorder="1" applyAlignment="1">
      <alignment horizontal="left"/>
    </xf>
    <xf numFmtId="0" fontId="0" fillId="0" borderId="0" xfId="0" applyAlignment="1">
      <alignment horizontal="right"/>
    </xf>
    <xf numFmtId="173" fontId="0" fillId="0" borderId="0" xfId="44" applyNumberFormat="1" applyFont="1" applyAlignment="1">
      <alignment horizontal="right"/>
    </xf>
    <xf numFmtId="173" fontId="9" fillId="0" borderId="0" xfId="44" applyNumberFormat="1" applyFont="1" applyAlignment="1">
      <alignment horizontal="right"/>
    </xf>
    <xf numFmtId="0" fontId="0" fillId="0" borderId="0" xfId="0" applyFont="1" applyAlignment="1">
      <alignment horizontal="right" wrapText="1"/>
    </xf>
    <xf numFmtId="173" fontId="0" fillId="0" borderId="0" xfId="44" applyNumberFormat="1" applyFont="1" applyAlignment="1">
      <alignment/>
    </xf>
    <xf numFmtId="173" fontId="9" fillId="0" borderId="0" xfId="44" applyNumberFormat="1" applyFont="1" applyAlignment="1">
      <alignment/>
    </xf>
    <xf numFmtId="173" fontId="5" fillId="0" borderId="0" xfId="0" applyNumberFormat="1" applyFont="1" applyAlignment="1">
      <alignment horizontal="right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3" xfId="0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7" fillId="0" borderId="0" xfId="0" applyFont="1" applyFill="1" applyBorder="1" applyAlignment="1">
      <alignment/>
    </xf>
    <xf numFmtId="0" fontId="0" fillId="36" borderId="14" xfId="0" applyFont="1" applyFill="1" applyBorder="1" applyAlignment="1">
      <alignment horizontal="center" wrapText="1"/>
    </xf>
    <xf numFmtId="49" fontId="0" fillId="36" borderId="14" xfId="0" applyNumberFormat="1" applyFont="1" applyFill="1" applyBorder="1" applyAlignment="1">
      <alignment horizontal="center" vertical="center" wrapText="1" shrinkToFit="1"/>
    </xf>
    <xf numFmtId="2" fontId="0" fillId="36" borderId="14" xfId="0" applyNumberFormat="1" applyFont="1" applyFill="1" applyBorder="1" applyAlignment="1">
      <alignment horizontal="right" vertical="center" wrapText="1" shrinkToFit="1"/>
    </xf>
    <xf numFmtId="44" fontId="0" fillId="36" borderId="14" xfId="0" applyNumberFormat="1" applyFill="1" applyBorder="1" applyAlignment="1">
      <alignment/>
    </xf>
    <xf numFmtId="0" fontId="0" fillId="36" borderId="20" xfId="0" applyFill="1" applyBorder="1" applyAlignment="1">
      <alignment/>
    </xf>
    <xf numFmtId="44" fontId="0" fillId="36" borderId="20" xfId="0" applyNumberFormat="1" applyFill="1" applyBorder="1" applyAlignment="1">
      <alignment/>
    </xf>
    <xf numFmtId="0" fontId="0" fillId="0" borderId="14" xfId="0" applyBorder="1" applyAlignment="1">
      <alignment horizontal="center"/>
    </xf>
    <xf numFmtId="44" fontId="8" fillId="0" borderId="16" xfId="0" applyNumberFormat="1" applyFont="1" applyBorder="1" applyAlignment="1">
      <alignment/>
    </xf>
    <xf numFmtId="0" fontId="0" fillId="0" borderId="13" xfId="0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37" borderId="14" xfId="0" applyFont="1" applyFill="1" applyBorder="1" applyAlignment="1">
      <alignment horizontal="center" wrapText="1"/>
    </xf>
    <xf numFmtId="49" fontId="0" fillId="37" borderId="14" xfId="0" applyNumberFormat="1" applyFont="1" applyFill="1" applyBorder="1" applyAlignment="1">
      <alignment horizontal="center" vertical="center" wrapText="1" shrinkToFit="1"/>
    </xf>
    <xf numFmtId="49" fontId="0" fillId="37" borderId="14" xfId="0" applyNumberFormat="1" applyFont="1" applyFill="1" applyBorder="1" applyAlignment="1">
      <alignment horizontal="center" vertical="center" wrapText="1" shrinkToFit="1"/>
    </xf>
    <xf numFmtId="2" fontId="0" fillId="37" borderId="14" xfId="0" applyNumberFormat="1" applyFont="1" applyFill="1" applyBorder="1" applyAlignment="1">
      <alignment horizontal="right" vertical="center" wrapText="1" shrinkToFit="1"/>
    </xf>
    <xf numFmtId="0" fontId="0" fillId="35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 wrapText="1"/>
    </xf>
    <xf numFmtId="2" fontId="0" fillId="0" borderId="14" xfId="0" applyNumberFormat="1" applyFont="1" applyFill="1" applyBorder="1" applyAlignment="1">
      <alignment horizontal="right" vertical="center" wrapText="1" shrinkToFit="1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37" borderId="13" xfId="0" applyFont="1" applyFill="1" applyBorder="1" applyAlignment="1">
      <alignment horizontal="left"/>
    </xf>
    <xf numFmtId="2" fontId="0" fillId="35" borderId="14" xfId="0" applyNumberFormat="1" applyFill="1" applyBorder="1" applyAlignment="1">
      <alignment/>
    </xf>
    <xf numFmtId="0" fontId="0" fillId="36" borderId="13" xfId="0" applyFont="1" applyFill="1" applyBorder="1" applyAlignment="1">
      <alignment horizontal="left"/>
    </xf>
    <xf numFmtId="0" fontId="0" fillId="36" borderId="14" xfId="0" applyFont="1" applyFill="1" applyBorder="1" applyAlignment="1">
      <alignment horizontal="center" wrapText="1"/>
    </xf>
    <xf numFmtId="49" fontId="0" fillId="36" borderId="14" xfId="0" applyNumberFormat="1" applyFont="1" applyFill="1" applyBorder="1" applyAlignment="1">
      <alignment horizontal="center" vertical="center" wrapText="1" shrinkToFit="1"/>
    </xf>
    <xf numFmtId="2" fontId="0" fillId="36" borderId="14" xfId="0" applyNumberFormat="1" applyFont="1" applyFill="1" applyBorder="1" applyAlignment="1">
      <alignment horizontal="right" vertical="center" wrapText="1" shrinkToFit="1"/>
    </xf>
    <xf numFmtId="44" fontId="0" fillId="36" borderId="14" xfId="44" applyFont="1" applyFill="1" applyBorder="1" applyAlignment="1">
      <alignment/>
    </xf>
    <xf numFmtId="0" fontId="0" fillId="36" borderId="14" xfId="0" applyFill="1" applyBorder="1" applyAlignment="1">
      <alignment/>
    </xf>
    <xf numFmtId="44" fontId="0" fillId="37" borderId="14" xfId="44" applyFont="1" applyFill="1" applyBorder="1" applyAlignment="1">
      <alignment/>
    </xf>
    <xf numFmtId="0" fontId="0" fillId="37" borderId="14" xfId="0" applyFill="1" applyBorder="1" applyAlignment="1">
      <alignment/>
    </xf>
    <xf numFmtId="44" fontId="0" fillId="37" borderId="20" xfId="0" applyNumberFormat="1" applyFill="1" applyBorder="1" applyAlignment="1">
      <alignment/>
    </xf>
    <xf numFmtId="44" fontId="0" fillId="36" borderId="14" xfId="44" applyFont="1" applyFill="1" applyBorder="1" applyAlignment="1">
      <alignment/>
    </xf>
    <xf numFmtId="0" fontId="0" fillId="36" borderId="13" xfId="0" applyFill="1" applyBorder="1" applyAlignment="1">
      <alignment horizontal="left"/>
    </xf>
    <xf numFmtId="0" fontId="0" fillId="36" borderId="14" xfId="0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44" fontId="0" fillId="36" borderId="14" xfId="44" applyFont="1" applyFill="1" applyBorder="1" applyAlignment="1">
      <alignment/>
    </xf>
    <xf numFmtId="44" fontId="0" fillId="36" borderId="14" xfId="44" applyFont="1" applyFill="1" applyBorder="1" applyAlignment="1">
      <alignment/>
    </xf>
    <xf numFmtId="0" fontId="0" fillId="36" borderId="0" xfId="0" applyFill="1" applyAlignment="1">
      <alignment/>
    </xf>
    <xf numFmtId="0" fontId="0" fillId="35" borderId="14" xfId="0" applyFont="1" applyFill="1" applyBorder="1" applyAlignment="1">
      <alignment horizontal="center" wrapText="1"/>
    </xf>
    <xf numFmtId="49" fontId="0" fillId="35" borderId="14" xfId="0" applyNumberFormat="1" applyFont="1" applyFill="1" applyBorder="1" applyAlignment="1">
      <alignment horizontal="center" vertical="center" wrapText="1" shrinkToFit="1"/>
    </xf>
    <xf numFmtId="2" fontId="0" fillId="35" borderId="14" xfId="0" applyNumberFormat="1" applyFont="1" applyFill="1" applyBorder="1" applyAlignment="1">
      <alignment horizontal="right" vertical="center" wrapText="1" shrinkToFit="1"/>
    </xf>
    <xf numFmtId="44" fontId="0" fillId="35" borderId="14" xfId="44" applyFont="1" applyFill="1" applyBorder="1" applyAlignment="1">
      <alignment/>
    </xf>
    <xf numFmtId="0" fontId="0" fillId="35" borderId="0" xfId="0" applyFill="1" applyAlignment="1">
      <alignment/>
    </xf>
    <xf numFmtId="0" fontId="0" fillId="35" borderId="14" xfId="0" applyFont="1" applyFill="1" applyBorder="1" applyAlignment="1">
      <alignment horizontal="center" wrapText="1"/>
    </xf>
    <xf numFmtId="49" fontId="0" fillId="35" borderId="14" xfId="0" applyNumberFormat="1" applyFont="1" applyFill="1" applyBorder="1" applyAlignment="1">
      <alignment horizontal="center" vertical="center" wrapText="1" shrinkToFit="1"/>
    </xf>
    <xf numFmtId="2" fontId="0" fillId="35" borderId="14" xfId="0" applyNumberFormat="1" applyFont="1" applyFill="1" applyBorder="1" applyAlignment="1">
      <alignment horizontal="right" vertical="center" wrapText="1" shrinkToFit="1"/>
    </xf>
    <xf numFmtId="44" fontId="0" fillId="35" borderId="14" xfId="44" applyFont="1" applyFill="1" applyBorder="1" applyAlignment="1">
      <alignment/>
    </xf>
    <xf numFmtId="0" fontId="0" fillId="35" borderId="14" xfId="0" applyFill="1" applyBorder="1" applyAlignment="1">
      <alignment/>
    </xf>
    <xf numFmtId="44" fontId="0" fillId="35" borderId="20" xfId="0" applyNumberForma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35" borderId="28" xfId="0" applyFill="1" applyBorder="1" applyAlignment="1">
      <alignment/>
    </xf>
    <xf numFmtId="0" fontId="0" fillId="35" borderId="14" xfId="0" applyFont="1" applyFill="1" applyBorder="1" applyAlignment="1">
      <alignment horizontal="left"/>
    </xf>
    <xf numFmtId="1" fontId="0" fillId="35" borderId="14" xfId="0" applyNumberFormat="1" applyFont="1" applyFill="1" applyBorder="1" applyAlignment="1">
      <alignment horizontal="center" wrapText="1"/>
    </xf>
    <xf numFmtId="2" fontId="0" fillId="35" borderId="14" xfId="44" applyNumberFormat="1" applyFont="1" applyFill="1" applyBorder="1" applyAlignment="1">
      <alignment/>
    </xf>
    <xf numFmtId="2" fontId="0" fillId="35" borderId="18" xfId="44" applyNumberFormat="1" applyFont="1" applyFill="1" applyBorder="1" applyAlignment="1">
      <alignment/>
    </xf>
    <xf numFmtId="2" fontId="0" fillId="35" borderId="20" xfId="0" applyNumberFormat="1" applyFill="1" applyBorder="1" applyAlignment="1">
      <alignment/>
    </xf>
    <xf numFmtId="44" fontId="0" fillId="35" borderId="14" xfId="0" applyNumberFormat="1" applyFill="1" applyBorder="1" applyAlignment="1">
      <alignment/>
    </xf>
    <xf numFmtId="0" fontId="0" fillId="35" borderId="20" xfId="0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2" max="2" width="15.7109375" style="0" customWidth="1"/>
    <col min="3" max="3" width="21.140625" style="0" bestFit="1" customWidth="1"/>
    <col min="4" max="4" width="24.421875" style="0" customWidth="1"/>
    <col min="5" max="5" width="7.140625" style="0" customWidth="1"/>
    <col min="6" max="6" width="20.421875" style="0" customWidth="1"/>
    <col min="7" max="7" width="7.421875" style="0" customWidth="1"/>
    <col min="8" max="8" width="13.57421875" style="0" customWidth="1"/>
    <col min="9" max="9" width="16.00390625" style="0" customWidth="1"/>
    <col min="10" max="10" width="13.57421875" style="0" customWidth="1"/>
  </cols>
  <sheetData>
    <row r="1" spans="1:7" ht="26.25">
      <c r="A1" s="101" t="s">
        <v>289</v>
      </c>
      <c r="B1" s="102"/>
      <c r="C1" s="102"/>
      <c r="D1" s="102"/>
      <c r="E1" s="102"/>
      <c r="F1" s="102"/>
      <c r="G1" s="102"/>
    </row>
    <row r="2" spans="1:7" ht="26.25">
      <c r="A2" s="101" t="s">
        <v>286</v>
      </c>
      <c r="B2" s="101"/>
      <c r="C2" s="102"/>
      <c r="D2" s="102"/>
      <c r="E2" s="102"/>
      <c r="F2" s="102"/>
      <c r="G2" s="102"/>
    </row>
    <row r="5" spans="3:6" ht="18">
      <c r="C5" s="83" t="s">
        <v>6</v>
      </c>
      <c r="D5" s="83" t="s">
        <v>188</v>
      </c>
      <c r="E5" s="83"/>
      <c r="F5" s="83" t="s">
        <v>247</v>
      </c>
    </row>
    <row r="6" spans="2:7" ht="18">
      <c r="B6" s="13" t="s">
        <v>242</v>
      </c>
      <c r="C6" s="84">
        <f>'AP2016'!H24</f>
        <v>200729.5386</v>
      </c>
      <c r="D6" s="84">
        <f>'AP2016'!I24</f>
        <v>160453.26688</v>
      </c>
      <c r="E6" s="90">
        <f>D6/$C6</f>
        <v>0.7993505489978744</v>
      </c>
      <c r="F6" s="84">
        <f>'AP2016'!J24</f>
        <v>40276.271720000004</v>
      </c>
      <c r="G6" s="87">
        <f>F6/$C6</f>
        <v>0.20064945100212572</v>
      </c>
    </row>
    <row r="7" spans="2:7" ht="18">
      <c r="B7" s="13" t="s">
        <v>243</v>
      </c>
      <c r="C7" s="84">
        <f>'AP2017'!H24</f>
        <v>202248.27920000002</v>
      </c>
      <c r="D7" s="84">
        <f>'AP2017'!I24</f>
        <v>189248.09336</v>
      </c>
      <c r="E7" s="90">
        <f>D7/$C7</f>
        <v>0.9357216491956188</v>
      </c>
      <c r="F7" s="84">
        <f>'AP2017'!J24</f>
        <v>13000.18584</v>
      </c>
      <c r="G7" s="87">
        <f>F7/$C7</f>
        <v>0.06427835080438103</v>
      </c>
    </row>
    <row r="8" spans="2:7" ht="18">
      <c r="B8" s="13" t="s">
        <v>287</v>
      </c>
      <c r="C8" s="84">
        <f>'AP2018'!H23</f>
        <v>141681.3392</v>
      </c>
      <c r="D8" s="84">
        <f>'AP2018'!I23</f>
        <v>124866.15336</v>
      </c>
      <c r="E8" s="90">
        <f>D8/$C8</f>
        <v>0.8813168626514508</v>
      </c>
      <c r="F8" s="84">
        <f>'AP2018'!J23</f>
        <v>16815.18584</v>
      </c>
      <c r="G8" s="87">
        <f>F8/$C8</f>
        <v>0.11868313734854928</v>
      </c>
    </row>
    <row r="9" spans="2:7" ht="18">
      <c r="B9" s="13" t="s">
        <v>288</v>
      </c>
      <c r="C9" s="84">
        <f>'AP2019'!H25</f>
        <v>272476.9792</v>
      </c>
      <c r="D9" s="84">
        <f>'AP2019'!I25</f>
        <v>195166.79336</v>
      </c>
      <c r="E9" s="90">
        <f>D9/$C9</f>
        <v>0.7162689263989022</v>
      </c>
      <c r="F9" s="84">
        <f>'AP2019'!J25</f>
        <v>77310.18583999999</v>
      </c>
      <c r="G9" s="87">
        <f>F9/$C9</f>
        <v>0.2837310736010978</v>
      </c>
    </row>
    <row r="10" spans="2:7" ht="18">
      <c r="B10" s="13" t="s">
        <v>341</v>
      </c>
      <c r="C10" s="84">
        <f>'AP2020'!H26</f>
        <v>221621.50320000004</v>
      </c>
      <c r="D10" s="84">
        <f>'AP2020'!I26</f>
        <v>193361.31736</v>
      </c>
      <c r="E10" s="90">
        <f>D10/$C10</f>
        <v>0.8724844591704761</v>
      </c>
      <c r="F10" s="84">
        <f>'AP2018'!J23</f>
        <v>16815.18584</v>
      </c>
      <c r="G10" s="87">
        <f>F10/$C10</f>
        <v>0.0758734400642762</v>
      </c>
    </row>
    <row r="11" spans="2:7" ht="18">
      <c r="B11" s="13" t="s">
        <v>342</v>
      </c>
      <c r="C11" s="84">
        <f>SUM(C6:C10)</f>
        <v>1038757.6394000001</v>
      </c>
      <c r="D11" s="84">
        <f>SUM(D6:D10)</f>
        <v>863095.62432</v>
      </c>
      <c r="E11" s="90">
        <f>D11/$C11</f>
        <v>0.8308922039009361</v>
      </c>
      <c r="F11" s="84">
        <f>'AP2020'!J26</f>
        <v>28260.18584</v>
      </c>
      <c r="G11" s="87">
        <f>F11/$C11</f>
        <v>0.027205754998175943</v>
      </c>
    </row>
    <row r="12" spans="2:7" ht="18">
      <c r="B12" s="13"/>
      <c r="C12" s="84"/>
      <c r="D12" s="56"/>
      <c r="E12" s="56"/>
      <c r="F12" s="56"/>
      <c r="G12" s="78"/>
    </row>
    <row r="13" spans="2:7" ht="18.75" thickBot="1">
      <c r="B13" s="85"/>
      <c r="C13" s="86"/>
      <c r="D13" s="86"/>
      <c r="E13" s="91"/>
      <c r="F13" s="86"/>
      <c r="G13" s="92"/>
    </row>
    <row r="14" spans="2:7" ht="18">
      <c r="B14" s="88"/>
      <c r="C14" s="89"/>
      <c r="D14" s="2"/>
      <c r="E14" s="2"/>
      <c r="F14" s="2"/>
      <c r="G14" s="2"/>
    </row>
    <row r="15" ht="18">
      <c r="B15" s="107"/>
    </row>
    <row r="17" ht="12.75">
      <c r="B17" s="67"/>
    </row>
    <row r="18" ht="12.75">
      <c r="B18" s="67"/>
    </row>
  </sheetData>
  <sheetProtection/>
  <printOptions/>
  <pageMargins left="0.7" right="0.7" top="0.75" bottom="0.75" header="0.3" footer="0.3"/>
  <pageSetup fitToHeight="1" fitToWidth="1"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1">
      <selection activeCell="F12" sqref="F12"/>
    </sheetView>
  </sheetViews>
  <sheetFormatPr defaultColWidth="9.140625" defaultRowHeight="12.75"/>
  <cols>
    <col min="2" max="2" width="19.00390625" style="0" bestFit="1" customWidth="1"/>
    <col min="3" max="3" width="22.421875" style="0" customWidth="1"/>
    <col min="4" max="4" width="24.421875" style="0" customWidth="1"/>
    <col min="5" max="5" width="16.00390625" style="0" customWidth="1"/>
    <col min="6" max="6" width="16.28125" style="0" bestFit="1" customWidth="1"/>
    <col min="7" max="7" width="13.57421875" style="0" customWidth="1"/>
    <col min="8" max="8" width="16.00390625" style="0" customWidth="1"/>
    <col min="9" max="9" width="13.57421875" style="0" customWidth="1"/>
  </cols>
  <sheetData>
    <row r="1" ht="26.25">
      <c r="A1" s="6" t="s">
        <v>254</v>
      </c>
    </row>
    <row r="2" ht="26.25">
      <c r="A2" s="6"/>
    </row>
    <row r="3" ht="27" thickBot="1">
      <c r="A3" s="6" t="s">
        <v>246</v>
      </c>
    </row>
    <row r="4" spans="1:9" s="9" customFormat="1" ht="36">
      <c r="A4" s="10"/>
      <c r="B4" s="11" t="s">
        <v>180</v>
      </c>
      <c r="C4" s="11" t="s">
        <v>15</v>
      </c>
      <c r="D4" s="11" t="s">
        <v>181</v>
      </c>
      <c r="E4" s="11" t="s">
        <v>182</v>
      </c>
      <c r="F4" s="11" t="s">
        <v>183</v>
      </c>
      <c r="G4" s="20" t="s">
        <v>184</v>
      </c>
      <c r="H4" s="11" t="s">
        <v>186</v>
      </c>
      <c r="I4" s="12" t="s">
        <v>187</v>
      </c>
    </row>
    <row r="5" spans="1:9" ht="18">
      <c r="A5" s="13" t="s">
        <v>11</v>
      </c>
      <c r="B5" s="14">
        <f>C5*1200</f>
        <v>693600</v>
      </c>
      <c r="C5" s="15">
        <f>MC!B85</f>
        <v>578</v>
      </c>
      <c r="D5" s="14">
        <f>E5*1700</f>
        <v>74800</v>
      </c>
      <c r="E5" s="15">
        <f>MC!F86</f>
        <v>44</v>
      </c>
      <c r="F5" s="14">
        <f>MC!K86</f>
        <v>48000</v>
      </c>
      <c r="G5" s="21">
        <f>MC!H86+MC!I86+MC!J86</f>
        <v>73</v>
      </c>
      <c r="H5" s="24">
        <f>I5*6000</f>
        <v>168000</v>
      </c>
      <c r="I5" s="23">
        <v>28</v>
      </c>
    </row>
    <row r="6" spans="1:9" ht="18">
      <c r="A6" s="13" t="s">
        <v>185</v>
      </c>
      <c r="B6" s="14">
        <f>C6*1200</f>
        <v>74400</v>
      </c>
      <c r="C6" s="15">
        <f>48+8+3+3</f>
        <v>62</v>
      </c>
      <c r="D6" s="14">
        <f>E6*1700</f>
        <v>18700</v>
      </c>
      <c r="E6" s="15">
        <v>11</v>
      </c>
      <c r="F6" s="14">
        <f>G6*700</f>
        <v>3500</v>
      </c>
      <c r="G6" s="21">
        <v>5</v>
      </c>
      <c r="H6" s="24">
        <f>I6*6000</f>
        <v>24000</v>
      </c>
      <c r="I6" s="23">
        <v>4</v>
      </c>
    </row>
    <row r="7" spans="1:9" s="5" customFormat="1" ht="21" thickBot="1">
      <c r="A7" s="16" t="s">
        <v>6</v>
      </c>
      <c r="B7" s="17">
        <f>SUM(B5:B6)</f>
        <v>768000</v>
      </c>
      <c r="C7" s="18">
        <f>SUM(C5:C6)</f>
        <v>640</v>
      </c>
      <c r="D7" s="19">
        <f>SUM(D5:D5)</f>
        <v>74800</v>
      </c>
      <c r="E7" s="18">
        <f>SUM(E5:E6)</f>
        <v>55</v>
      </c>
      <c r="F7" s="17">
        <f>SUM(F5:F6)</f>
        <v>51500</v>
      </c>
      <c r="G7" s="22">
        <f>SUM(G5:G6)</f>
        <v>78</v>
      </c>
      <c r="H7" s="25">
        <f>SUM(H5:H6)</f>
        <v>192000</v>
      </c>
      <c r="I7" s="26">
        <f>SUM(I5:I6)</f>
        <v>32</v>
      </c>
    </row>
    <row r="9" ht="12.75">
      <c r="B9" s="66">
        <f>B7+D7+F7+H7</f>
        <v>1086300</v>
      </c>
    </row>
    <row r="11" spans="1:4" ht="26.25">
      <c r="A11" s="6"/>
      <c r="B11" s="6"/>
      <c r="D11" s="8"/>
    </row>
    <row r="13" spans="3:4" ht="26.25">
      <c r="C13" s="6"/>
      <c r="D13" s="27"/>
    </row>
    <row r="18" spans="1:2" ht="12.75">
      <c r="A18" t="s">
        <v>238</v>
      </c>
      <c r="B18" s="3" t="e">
        <f>#REF!</f>
        <v>#REF!</v>
      </c>
    </row>
    <row r="19" spans="1:2" ht="12.75">
      <c r="A19" t="s">
        <v>239</v>
      </c>
      <c r="B19" s="3" t="e">
        <f>#REF!</f>
        <v>#REF!</v>
      </c>
    </row>
    <row r="20" spans="1:2" ht="12.75">
      <c r="A20" t="s">
        <v>240</v>
      </c>
      <c r="B20" s="3">
        <f>'AP2016'!H24</f>
        <v>200729.5386</v>
      </c>
    </row>
    <row r="21" spans="1:2" ht="12.75">
      <c r="A21" t="s">
        <v>241</v>
      </c>
      <c r="B21" s="3">
        <f>'AP2017'!H24</f>
        <v>202248.27920000002</v>
      </c>
    </row>
    <row r="22" spans="1:2" ht="12.75">
      <c r="A22" t="s">
        <v>242</v>
      </c>
      <c r="B22" s="3">
        <f>'AP2018'!H23</f>
        <v>141681.3392</v>
      </c>
    </row>
    <row r="23" spans="1:2" ht="12.75">
      <c r="A23" t="s">
        <v>243</v>
      </c>
      <c r="B23" s="3">
        <f>'AP2019'!H25</f>
        <v>272476.9792</v>
      </c>
    </row>
    <row r="24" ht="12.75">
      <c r="B24" s="3" t="e">
        <f>SUM(B18:B23)</f>
        <v>#REF!</v>
      </c>
    </row>
  </sheetData>
  <sheetProtection/>
  <printOptions/>
  <pageMargins left="0.7" right="0.7" top="0.75" bottom="0.75" header="0.3" footer="0.3"/>
  <pageSetup fitToHeight="1" fitToWidth="1" horizontalDpi="1200" verticalDpi="1200" orientation="landscape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J26"/>
  <sheetViews>
    <sheetView zoomScalePageLayoutView="0" workbookViewId="0" topLeftCell="A1">
      <selection activeCell="C32" sqref="C32"/>
    </sheetView>
  </sheetViews>
  <sheetFormatPr defaultColWidth="9.140625" defaultRowHeight="12.75"/>
  <cols>
    <col min="1" max="1" width="12.7109375" style="0" customWidth="1"/>
    <col min="2" max="2" width="13.00390625" style="0" customWidth="1"/>
    <col min="4" max="4" width="12.8515625" style="0" customWidth="1"/>
    <col min="5" max="5" width="11.421875" style="0" customWidth="1"/>
    <col min="7" max="8" width="13.421875" style="0" bestFit="1" customWidth="1"/>
    <col min="9" max="9" width="14.7109375" style="0" customWidth="1"/>
  </cols>
  <sheetData>
    <row r="3" spans="7:9" ht="12.75">
      <c r="G3" s="94" t="s">
        <v>261</v>
      </c>
      <c r="H3" s="94" t="s">
        <v>262</v>
      </c>
      <c r="I3" s="94" t="s">
        <v>263</v>
      </c>
    </row>
    <row r="4" spans="2:9" ht="12.75">
      <c r="B4" s="94" t="s">
        <v>227</v>
      </c>
      <c r="C4" s="94" t="s">
        <v>264</v>
      </c>
      <c r="D4" s="94"/>
      <c r="E4" s="94"/>
      <c r="F4" s="94"/>
      <c r="G4" s="94"/>
      <c r="H4" s="94"/>
      <c r="I4" s="94"/>
    </row>
    <row r="5" spans="2:10" ht="15">
      <c r="B5" s="94">
        <v>140</v>
      </c>
      <c r="C5" s="95">
        <v>1100</v>
      </c>
      <c r="D5" s="94"/>
      <c r="E5" s="94"/>
      <c r="F5" s="94"/>
      <c r="G5" s="95">
        <f>B5*C5*1.09</f>
        <v>167860</v>
      </c>
      <c r="H5" s="95">
        <f>G5</f>
        <v>167860</v>
      </c>
      <c r="I5" s="96">
        <f>SUM(G5:H5)</f>
        <v>335720</v>
      </c>
      <c r="J5" s="105" t="s">
        <v>265</v>
      </c>
    </row>
    <row r="6" spans="2:9" ht="12.75">
      <c r="B6" s="94"/>
      <c r="C6" s="94"/>
      <c r="D6" s="94"/>
      <c r="E6" s="94"/>
      <c r="F6" s="94"/>
      <c r="G6" s="95"/>
      <c r="H6" s="95"/>
      <c r="I6" s="95"/>
    </row>
    <row r="7" spans="1:9" ht="25.5">
      <c r="A7" t="s">
        <v>266</v>
      </c>
      <c r="B7" s="94" t="s">
        <v>267</v>
      </c>
      <c r="C7" s="94" t="s">
        <v>268</v>
      </c>
      <c r="D7" s="94" t="s">
        <v>269</v>
      </c>
      <c r="E7" s="94" t="s">
        <v>270</v>
      </c>
      <c r="F7" s="106" t="s">
        <v>271</v>
      </c>
      <c r="G7" s="95"/>
      <c r="H7" s="95"/>
      <c r="I7" s="95"/>
    </row>
    <row r="8" spans="1:10" ht="15">
      <c r="A8">
        <v>159</v>
      </c>
      <c r="B8" s="95">
        <v>30</v>
      </c>
      <c r="C8" s="95">
        <v>175</v>
      </c>
      <c r="D8" s="95">
        <v>160</v>
      </c>
      <c r="E8" s="94">
        <v>9481</v>
      </c>
      <c r="F8" s="94">
        <v>75</v>
      </c>
      <c r="G8" s="95">
        <f>((A8+B8+C8+D8)*B5+E8*(ROUNDUP(B5/F8,0)+1))*1.09</f>
        <v>110965.27</v>
      </c>
      <c r="H8" s="95">
        <f>E8*(B5/F8+1)+C8*B5</f>
        <v>51678.86666666667</v>
      </c>
      <c r="I8" s="96">
        <f>SUM(G8:H8)</f>
        <v>162644.13666666666</v>
      </c>
      <c r="J8" s="105" t="s">
        <v>272</v>
      </c>
    </row>
    <row r="9" spans="2:9" ht="12.75">
      <c r="B9" s="94"/>
      <c r="C9" s="94"/>
      <c r="D9" s="94"/>
      <c r="E9" s="94"/>
      <c r="F9" s="94"/>
      <c r="G9" s="94">
        <f>ROUNDUP(B5/F8,0)+1</f>
        <v>3</v>
      </c>
      <c r="H9" s="94"/>
      <c r="I9" s="94"/>
    </row>
    <row r="10" spans="1:9" ht="25.5">
      <c r="A10" t="s">
        <v>273</v>
      </c>
      <c r="C10" s="9" t="s">
        <v>274</v>
      </c>
      <c r="D10" s="9" t="s">
        <v>275</v>
      </c>
      <c r="E10" s="9" t="s">
        <v>276</v>
      </c>
      <c r="F10" s="9" t="s">
        <v>277</v>
      </c>
      <c r="G10" s="9" t="s">
        <v>278</v>
      </c>
      <c r="H10" s="9" t="s">
        <v>279</v>
      </c>
      <c r="I10" s="97" t="s">
        <v>280</v>
      </c>
    </row>
    <row r="11" spans="3:9" ht="15">
      <c r="C11">
        <v>150</v>
      </c>
      <c r="D11">
        <v>12</v>
      </c>
      <c r="E11">
        <v>40</v>
      </c>
      <c r="F11">
        <f>C11*B$5*5*D11*E11/1000</f>
        <v>50400</v>
      </c>
      <c r="G11">
        <v>0.15</v>
      </c>
      <c r="H11" s="98">
        <f>G11*F11</f>
        <v>7560</v>
      </c>
      <c r="I11" s="99">
        <f>H11*5</f>
        <v>37800</v>
      </c>
    </row>
    <row r="12" spans="8:9" ht="12.75">
      <c r="H12" s="98"/>
      <c r="I12" s="98"/>
    </row>
    <row r="13" spans="2:9" ht="18">
      <c r="B13" s="94"/>
      <c r="C13" s="94"/>
      <c r="D13" s="94"/>
      <c r="E13" s="94"/>
      <c r="F13" s="94"/>
      <c r="G13" s="94"/>
      <c r="H13" s="44" t="s">
        <v>281</v>
      </c>
      <c r="I13" s="100">
        <f>I5-I8+I11</f>
        <v>210875.86333333334</v>
      </c>
    </row>
    <row r="17" ht="12.75">
      <c r="A17" t="s">
        <v>282</v>
      </c>
    </row>
    <row r="18" ht="12.75">
      <c r="B18" s="105" t="s">
        <v>283</v>
      </c>
    </row>
    <row r="19" ht="12.75">
      <c r="B19" s="105" t="s">
        <v>284</v>
      </c>
    </row>
    <row r="20" ht="12.75">
      <c r="B20" s="105" t="s">
        <v>285</v>
      </c>
    </row>
    <row r="25" spans="3:4" ht="12.75">
      <c r="C25" t="s">
        <v>291</v>
      </c>
      <c r="D25" t="s">
        <v>292</v>
      </c>
    </row>
    <row r="26" spans="2:4" ht="12.75">
      <c r="B26" t="s">
        <v>290</v>
      </c>
      <c r="C26" s="64">
        <f>G8/B5</f>
        <v>792.6090714285715</v>
      </c>
      <c r="D26" s="64">
        <f>G5/B5</f>
        <v>1199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B9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15.421875" style="0" customWidth="1"/>
  </cols>
  <sheetData>
    <row r="3" spans="1:2" ht="12.75">
      <c r="A3" t="s">
        <v>301</v>
      </c>
      <c r="B3">
        <v>3</v>
      </c>
    </row>
    <row r="4" spans="1:2" ht="12.75">
      <c r="A4" t="s">
        <v>302</v>
      </c>
      <c r="B4">
        <v>3</v>
      </c>
    </row>
    <row r="5" spans="1:2" ht="12.75">
      <c r="A5" t="s">
        <v>303</v>
      </c>
      <c r="B5">
        <v>1</v>
      </c>
    </row>
    <row r="6" spans="1:2" ht="12.75">
      <c r="A6" t="s">
        <v>304</v>
      </c>
      <c r="B6">
        <v>5</v>
      </c>
    </row>
    <row r="7" spans="1:2" ht="12.75">
      <c r="A7" t="s">
        <v>305</v>
      </c>
      <c r="B7">
        <v>6</v>
      </c>
    </row>
    <row r="9" spans="1:2" ht="12.75">
      <c r="A9" t="s">
        <v>306</v>
      </c>
      <c r="B9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43.8515625" style="0" customWidth="1"/>
    <col min="2" max="2" width="11.00390625" style="0" customWidth="1"/>
    <col min="3" max="3" width="9.421875" style="0" customWidth="1"/>
    <col min="5" max="5" width="21.00390625" style="0" customWidth="1"/>
    <col min="6" max="6" width="15.00390625" style="0" customWidth="1"/>
    <col min="7" max="7" width="18.421875" style="0" customWidth="1"/>
    <col min="8" max="8" width="21.421875" style="0" customWidth="1"/>
    <col min="9" max="9" width="16.8515625" style="0" customWidth="1"/>
    <col min="10" max="10" width="17.421875" style="0" customWidth="1"/>
    <col min="11" max="11" width="17.57421875" style="0" customWidth="1"/>
  </cols>
  <sheetData>
    <row r="1" ht="26.25">
      <c r="A1" s="6" t="s">
        <v>252</v>
      </c>
    </row>
    <row r="2" ht="26.25">
      <c r="A2" s="6"/>
    </row>
    <row r="3" spans="5:8" ht="18">
      <c r="E3" s="44"/>
      <c r="F3" s="44"/>
      <c r="G3" s="45"/>
      <c r="H3" s="45"/>
    </row>
    <row r="4" ht="18.75" thickBot="1">
      <c r="A4" s="7" t="s">
        <v>226</v>
      </c>
    </row>
    <row r="5" spans="1:10" ht="12.75">
      <c r="A5" s="46" t="s">
        <v>14</v>
      </c>
      <c r="B5" s="47" t="s">
        <v>227</v>
      </c>
      <c r="C5" s="47" t="s">
        <v>228</v>
      </c>
      <c r="D5" s="47" t="s">
        <v>229</v>
      </c>
      <c r="E5" s="47" t="s">
        <v>5</v>
      </c>
      <c r="F5" s="47" t="s">
        <v>230</v>
      </c>
      <c r="G5" s="47" t="s">
        <v>231</v>
      </c>
      <c r="H5" s="47" t="s">
        <v>232</v>
      </c>
      <c r="I5" s="47" t="s">
        <v>188</v>
      </c>
      <c r="J5" s="77" t="s">
        <v>247</v>
      </c>
    </row>
    <row r="6" spans="1:10" ht="12.75">
      <c r="A6" s="48"/>
      <c r="B6" s="49"/>
      <c r="C6" s="49"/>
      <c r="D6" s="50"/>
      <c r="E6" s="50"/>
      <c r="F6" s="51"/>
      <c r="G6" s="52"/>
      <c r="H6" s="52"/>
      <c r="I6" s="56"/>
      <c r="J6" s="78"/>
    </row>
    <row r="7" spans="1:10" ht="12.75">
      <c r="A7" s="48"/>
      <c r="B7" s="49"/>
      <c r="C7" s="49"/>
      <c r="D7" s="50"/>
      <c r="E7" s="50"/>
      <c r="F7" s="51"/>
      <c r="G7" s="52"/>
      <c r="H7" s="52"/>
      <c r="I7" s="56"/>
      <c r="J7" s="78"/>
    </row>
    <row r="8" spans="1:10" ht="12.75">
      <c r="A8" s="140" t="s">
        <v>298</v>
      </c>
      <c r="B8" s="141">
        <v>20</v>
      </c>
      <c r="C8" s="141"/>
      <c r="D8" s="141" t="s">
        <v>299</v>
      </c>
      <c r="E8" s="142" t="s">
        <v>300</v>
      </c>
      <c r="F8" s="110">
        <v>2172</v>
      </c>
      <c r="G8" s="143">
        <f>B8*F8</f>
        <v>43440</v>
      </c>
      <c r="H8" s="143">
        <f>G8*1.09</f>
        <v>47349.600000000006</v>
      </c>
      <c r="I8" s="111">
        <f>$H8</f>
        <v>47349.600000000006</v>
      </c>
      <c r="J8" s="112"/>
    </row>
    <row r="9" spans="1:10" ht="12.75">
      <c r="A9" s="130" t="s">
        <v>310</v>
      </c>
      <c r="B9" s="131">
        <v>24</v>
      </c>
      <c r="C9" s="131"/>
      <c r="D9" s="132" t="s">
        <v>233</v>
      </c>
      <c r="E9" s="132" t="s">
        <v>320</v>
      </c>
      <c r="F9" s="133">
        <v>1012</v>
      </c>
      <c r="G9" s="144">
        <f>B9*F9</f>
        <v>24288</v>
      </c>
      <c r="H9" s="144">
        <f>G9*1.09</f>
        <v>26473.920000000002</v>
      </c>
      <c r="I9" s="111">
        <f>$H9</f>
        <v>26473.920000000002</v>
      </c>
      <c r="J9" s="145"/>
    </row>
    <row r="10" spans="1:10" ht="12.75">
      <c r="A10" s="130" t="s">
        <v>312</v>
      </c>
      <c r="B10" s="131">
        <v>12</v>
      </c>
      <c r="C10" s="131"/>
      <c r="D10" s="132" t="s">
        <v>233</v>
      </c>
      <c r="E10" s="132" t="s">
        <v>320</v>
      </c>
      <c r="F10" s="133">
        <v>1012</v>
      </c>
      <c r="G10" s="134">
        <f>B10*F10</f>
        <v>12144</v>
      </c>
      <c r="H10" s="134">
        <f>G10*1.09</f>
        <v>13236.960000000001</v>
      </c>
      <c r="I10" s="135"/>
      <c r="J10" s="113">
        <f>H10</f>
        <v>13236.960000000001</v>
      </c>
    </row>
    <row r="11" spans="1:10" ht="12.75">
      <c r="A11" s="55"/>
      <c r="B11" s="56"/>
      <c r="C11" s="56"/>
      <c r="D11" s="56"/>
      <c r="E11" s="56"/>
      <c r="F11" s="56"/>
      <c r="G11" s="56"/>
      <c r="H11" s="56"/>
      <c r="I11" s="56"/>
      <c r="J11" s="78"/>
    </row>
    <row r="12" spans="1:10" ht="18" customHeight="1">
      <c r="A12" s="48"/>
      <c r="B12" s="53">
        <f>SUM(B7:B11)</f>
        <v>56</v>
      </c>
      <c r="C12" s="49">
        <f>SUM(C7:C11)</f>
        <v>0</v>
      </c>
      <c r="D12" s="50"/>
      <c r="E12" s="50"/>
      <c r="F12" s="51"/>
      <c r="G12" s="52"/>
      <c r="H12" s="52"/>
      <c r="I12" s="56"/>
      <c r="J12" s="78"/>
    </row>
    <row r="13" spans="1:10" ht="16.5" customHeight="1">
      <c r="A13" s="48"/>
      <c r="B13" s="49"/>
      <c r="C13" s="49"/>
      <c r="D13" s="50"/>
      <c r="E13" s="50"/>
      <c r="F13" s="51"/>
      <c r="G13" s="52"/>
      <c r="H13" s="52"/>
      <c r="I13" s="56"/>
      <c r="J13" s="78"/>
    </row>
    <row r="14" spans="1:10" ht="16.5" customHeight="1">
      <c r="A14" s="93" t="s">
        <v>244</v>
      </c>
      <c r="B14" s="108">
        <v>6</v>
      </c>
      <c r="C14" s="108"/>
      <c r="D14" s="109" t="s">
        <v>233</v>
      </c>
      <c r="E14" s="132" t="s">
        <v>313</v>
      </c>
      <c r="F14" s="110">
        <v>311.59</v>
      </c>
      <c r="G14" s="144">
        <f>B14*F14</f>
        <v>1869.54</v>
      </c>
      <c r="H14" s="144">
        <f>G14*1.09</f>
        <v>2037.7986</v>
      </c>
      <c r="I14" s="111">
        <f>$H14*0.8</f>
        <v>1630.23888</v>
      </c>
      <c r="J14" s="113">
        <f>$H14*0.2</f>
        <v>407.55972</v>
      </c>
    </row>
    <row r="15" spans="1:10" ht="16.5" customHeight="1">
      <c r="A15" s="93" t="s">
        <v>245</v>
      </c>
      <c r="B15" s="108">
        <v>3</v>
      </c>
      <c r="C15" s="108"/>
      <c r="D15" s="109" t="s">
        <v>233</v>
      </c>
      <c r="E15" s="132" t="s">
        <v>296</v>
      </c>
      <c r="F15" s="110">
        <v>1138</v>
      </c>
      <c r="G15" s="144">
        <f>B15*F15</f>
        <v>3414</v>
      </c>
      <c r="H15" s="144">
        <f>G15*1.09</f>
        <v>3721.26</v>
      </c>
      <c r="I15" s="111">
        <f>$H15*0.8</f>
        <v>2977.0080000000003</v>
      </c>
      <c r="J15" s="113">
        <f>$H15*0.2</f>
        <v>744.2520000000001</v>
      </c>
    </row>
    <row r="16" spans="1:10" ht="16.5" customHeight="1">
      <c r="A16" s="48" t="s">
        <v>248</v>
      </c>
      <c r="B16" s="49">
        <v>1</v>
      </c>
      <c r="C16" s="49"/>
      <c r="D16" s="50" t="s">
        <v>235</v>
      </c>
      <c r="E16" s="50"/>
      <c r="F16" s="51">
        <v>7000</v>
      </c>
      <c r="G16" s="52">
        <f>B16*F16</f>
        <v>7000</v>
      </c>
      <c r="H16" s="52">
        <f>G16*1.09</f>
        <v>7630.000000000001</v>
      </c>
      <c r="I16" s="74">
        <f>$H16*0.75</f>
        <v>5722.500000000001</v>
      </c>
      <c r="J16" s="80">
        <f>$H16*0.25</f>
        <v>1907.5000000000002</v>
      </c>
    </row>
    <row r="17" spans="1:10" ht="16.5" customHeight="1">
      <c r="A17" s="48" t="s">
        <v>255</v>
      </c>
      <c r="B17" s="49">
        <v>8</v>
      </c>
      <c r="C17" s="49"/>
      <c r="D17" s="50" t="s">
        <v>236</v>
      </c>
      <c r="E17" s="50" t="s">
        <v>256</v>
      </c>
      <c r="F17" s="51">
        <v>6000</v>
      </c>
      <c r="G17" s="52">
        <f>B17*F17</f>
        <v>48000</v>
      </c>
      <c r="H17" s="52">
        <f>G17*1.09</f>
        <v>52320.00000000001</v>
      </c>
      <c r="I17" s="74">
        <f>$H17</f>
        <v>52320.00000000001</v>
      </c>
      <c r="J17" s="78"/>
    </row>
    <row r="18" spans="1:10" ht="16.5" customHeight="1">
      <c r="A18" s="93" t="s">
        <v>257</v>
      </c>
      <c r="B18" s="108">
        <v>2</v>
      </c>
      <c r="C18" s="108"/>
      <c r="D18" s="109" t="s">
        <v>236</v>
      </c>
      <c r="E18" s="109" t="s">
        <v>256</v>
      </c>
      <c r="F18" s="110">
        <v>6000</v>
      </c>
      <c r="G18" s="139">
        <f>B18*F18</f>
        <v>12000</v>
      </c>
      <c r="H18" s="139">
        <f>G18*1.09</f>
        <v>13080.000000000002</v>
      </c>
      <c r="I18" s="135"/>
      <c r="J18" s="113">
        <f>$H18</f>
        <v>13080.000000000002</v>
      </c>
    </row>
    <row r="19" spans="1:10" ht="12.75">
      <c r="A19" s="55"/>
      <c r="B19" s="56"/>
      <c r="C19" s="56"/>
      <c r="D19" s="56"/>
      <c r="E19" s="56"/>
      <c r="F19" s="56"/>
      <c r="G19" s="56"/>
      <c r="H19" s="56"/>
      <c r="I19" s="56"/>
      <c r="J19" s="78"/>
    </row>
    <row r="20" spans="1:10" ht="16.5" customHeight="1">
      <c r="A20" s="93" t="s">
        <v>250</v>
      </c>
      <c r="B20" s="108">
        <v>11</v>
      </c>
      <c r="C20" s="108"/>
      <c r="D20" s="109" t="s">
        <v>249</v>
      </c>
      <c r="E20" s="132" t="s">
        <v>297</v>
      </c>
      <c r="F20" s="110">
        <v>2000</v>
      </c>
      <c r="G20" s="144">
        <f>B20*F20</f>
        <v>22000</v>
      </c>
      <c r="H20" s="144">
        <f>G20*1.09</f>
        <v>23980</v>
      </c>
      <c r="I20" s="111">
        <f>$H20</f>
        <v>23980</v>
      </c>
      <c r="J20" s="112"/>
    </row>
    <row r="21" spans="1:10" ht="16.5" customHeight="1">
      <c r="A21" s="128" t="s">
        <v>251</v>
      </c>
      <c r="B21" s="118">
        <v>5</v>
      </c>
      <c r="C21" s="118"/>
      <c r="D21" s="119" t="s">
        <v>249</v>
      </c>
      <c r="E21" s="120" t="s">
        <v>297</v>
      </c>
      <c r="F21" s="121">
        <v>2000</v>
      </c>
      <c r="G21" s="136">
        <f>B21*F21</f>
        <v>10000</v>
      </c>
      <c r="H21" s="136">
        <f>G21*1.09</f>
        <v>10900</v>
      </c>
      <c r="I21" s="137"/>
      <c r="J21" s="138">
        <f>$H21</f>
        <v>10900</v>
      </c>
    </row>
    <row r="22" spans="1:10" ht="12.75">
      <c r="A22" s="55"/>
      <c r="B22" s="56"/>
      <c r="C22" s="56"/>
      <c r="D22" s="56"/>
      <c r="E22" s="56"/>
      <c r="F22" s="50"/>
      <c r="G22" s="52"/>
      <c r="H22" s="52">
        <f>SUM(H6:H21)</f>
        <v>200729.5386</v>
      </c>
      <c r="I22" s="56"/>
      <c r="J22" s="78"/>
    </row>
    <row r="23" spans="1:10" ht="12.75">
      <c r="A23" s="55"/>
      <c r="B23" s="56"/>
      <c r="C23" s="56"/>
      <c r="D23" s="56"/>
      <c r="E23" s="56"/>
      <c r="F23" s="50"/>
      <c r="G23" s="57"/>
      <c r="H23" s="52"/>
      <c r="I23" s="56"/>
      <c r="J23" s="78"/>
    </row>
    <row r="24" spans="1:11" ht="19.5" thickBot="1">
      <c r="A24" s="58"/>
      <c r="B24" s="59"/>
      <c r="C24" s="59"/>
      <c r="D24" s="59"/>
      <c r="E24" s="59"/>
      <c r="F24" s="59"/>
      <c r="G24" s="60" t="s">
        <v>237</v>
      </c>
      <c r="H24" s="115">
        <f>H22-H23</f>
        <v>200729.5386</v>
      </c>
      <c r="I24" s="81">
        <f>SUM(I6:I23)</f>
        <v>160453.26688</v>
      </c>
      <c r="J24" s="82">
        <f>SUM(J6:J23)</f>
        <v>40276.271720000004</v>
      </c>
      <c r="K24" s="3">
        <f>SUM(I24:J24)</f>
        <v>200729.53860000003</v>
      </c>
    </row>
    <row r="25" ht="12.75">
      <c r="B25" s="61"/>
    </row>
    <row r="26" spans="7:9" ht="12.75">
      <c r="G26" s="3"/>
      <c r="H26" s="125">
        <v>94410</v>
      </c>
      <c r="I26" s="3">
        <f>I16</f>
        <v>5722.500000000001</v>
      </c>
    </row>
    <row r="27" spans="5:9" ht="12.75">
      <c r="E27" t="s">
        <v>8</v>
      </c>
      <c r="G27" s="62"/>
      <c r="H27" s="126" t="s">
        <v>314</v>
      </c>
      <c r="I27" s="3">
        <f>I17</f>
        <v>52320.00000000001</v>
      </c>
    </row>
    <row r="28" spans="8:9" ht="12.75">
      <c r="H28" s="127" t="s">
        <v>315</v>
      </c>
      <c r="I28" s="3">
        <f>I24-I26-I27</f>
        <v>102410.76688000001</v>
      </c>
    </row>
    <row r="30" ht="12.75">
      <c r="G30" t="s">
        <v>8</v>
      </c>
    </row>
    <row r="34" spans="7:8" ht="12.75">
      <c r="G34" s="63"/>
      <c r="H34" s="63"/>
    </row>
    <row r="35" spans="7:8" ht="12.75">
      <c r="G35" s="63"/>
      <c r="H35" s="63"/>
    </row>
    <row r="36" spans="7:8" ht="12.75">
      <c r="G36" s="63"/>
      <c r="H36" s="63"/>
    </row>
    <row r="37" spans="7:8" ht="12.75">
      <c r="G37" s="63"/>
      <c r="H37" s="63"/>
    </row>
    <row r="38" spans="7:8" ht="12.75">
      <c r="G38" s="63"/>
      <c r="H38" s="63"/>
    </row>
    <row r="39" spans="7:8" ht="12.75">
      <c r="G39" s="63"/>
      <c r="H39" s="63"/>
    </row>
    <row r="40" spans="7:8" ht="12.75">
      <c r="G40" s="64"/>
      <c r="H40" s="64"/>
    </row>
    <row r="41" spans="7:8" ht="12.75">
      <c r="G41" s="63"/>
      <c r="H41" s="63"/>
    </row>
    <row r="42" spans="7:8" ht="12.75">
      <c r="G42" s="64"/>
      <c r="H42" s="64"/>
    </row>
    <row r="43" spans="7:8" ht="12.75">
      <c r="G43" s="64"/>
      <c r="H43" s="64"/>
    </row>
    <row r="44" spans="7:8" ht="12.75">
      <c r="G44" s="63"/>
      <c r="H44" s="63"/>
    </row>
    <row r="45" spans="7:8" ht="12.75">
      <c r="G45" s="64"/>
      <c r="H45" s="64"/>
    </row>
    <row r="46" spans="7:8" ht="12.75">
      <c r="G46" s="64"/>
      <c r="H46" s="64"/>
    </row>
    <row r="47" spans="7:8" ht="12.75">
      <c r="G47" s="65"/>
      <c r="H47" s="65"/>
    </row>
  </sheetData>
  <sheetProtection/>
  <printOptions/>
  <pageMargins left="0.7" right="0.7" top="0.75" bottom="0.75" header="0.3" footer="0.3"/>
  <pageSetup fitToHeight="1" fitToWidth="1" horizontalDpi="600" verticalDpi="6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43.8515625" style="0" customWidth="1"/>
    <col min="2" max="2" width="11.00390625" style="0" customWidth="1"/>
    <col min="3" max="3" width="9.421875" style="0" customWidth="1"/>
    <col min="5" max="5" width="21.00390625" style="0" customWidth="1"/>
    <col min="6" max="6" width="15.00390625" style="0" customWidth="1"/>
    <col min="7" max="7" width="18.421875" style="0" customWidth="1"/>
    <col min="8" max="8" width="21.421875" style="0" customWidth="1"/>
    <col min="9" max="9" width="16.8515625" style="0" customWidth="1"/>
    <col min="10" max="10" width="17.421875" style="0" customWidth="1"/>
    <col min="11" max="11" width="17.57421875" style="0" customWidth="1"/>
  </cols>
  <sheetData>
    <row r="1" ht="26.25">
      <c r="A1" s="6" t="s">
        <v>252</v>
      </c>
    </row>
    <row r="2" ht="26.25">
      <c r="A2" s="6"/>
    </row>
    <row r="3" spans="5:8" ht="18">
      <c r="E3" s="44"/>
      <c r="F3" s="44"/>
      <c r="G3" s="45"/>
      <c r="H3" s="45"/>
    </row>
    <row r="4" ht="18.75" thickBot="1">
      <c r="A4" s="7" t="s">
        <v>226</v>
      </c>
    </row>
    <row r="5" spans="1:10" ht="12.75">
      <c r="A5" s="46" t="s">
        <v>14</v>
      </c>
      <c r="B5" s="47" t="s">
        <v>227</v>
      </c>
      <c r="C5" s="47" t="s">
        <v>228</v>
      </c>
      <c r="D5" s="47" t="s">
        <v>229</v>
      </c>
      <c r="E5" s="47" t="s">
        <v>5</v>
      </c>
      <c r="F5" s="47" t="s">
        <v>230</v>
      </c>
      <c r="G5" s="47" t="s">
        <v>231</v>
      </c>
      <c r="H5" s="47" t="s">
        <v>232</v>
      </c>
      <c r="I5" s="47" t="s">
        <v>188</v>
      </c>
      <c r="J5" s="77" t="s">
        <v>247</v>
      </c>
    </row>
    <row r="6" spans="1:10" ht="12.75">
      <c r="A6" s="48"/>
      <c r="B6" s="49"/>
      <c r="C6" s="49"/>
      <c r="D6" s="50"/>
      <c r="E6" s="50"/>
      <c r="F6" s="51"/>
      <c r="G6" s="52"/>
      <c r="H6" s="52"/>
      <c r="I6" s="56"/>
      <c r="J6" s="78"/>
    </row>
    <row r="7" spans="1:10" ht="12.75">
      <c r="A7" s="48"/>
      <c r="B7" s="49"/>
      <c r="C7" s="49"/>
      <c r="D7" s="50"/>
      <c r="E7" s="50"/>
      <c r="F7" s="51"/>
      <c r="G7" s="52"/>
      <c r="H7" s="52"/>
      <c r="I7" s="56"/>
      <c r="J7" s="78"/>
    </row>
    <row r="8" spans="1:10" ht="12.75">
      <c r="A8" s="116" t="s">
        <v>298</v>
      </c>
      <c r="B8" s="114">
        <v>26</v>
      </c>
      <c r="C8" s="114"/>
      <c r="D8" s="114" t="s">
        <v>299</v>
      </c>
      <c r="E8" s="117" t="s">
        <v>300</v>
      </c>
      <c r="F8" s="51">
        <v>1800</v>
      </c>
      <c r="G8" s="52">
        <f>B8*F8</f>
        <v>46800</v>
      </c>
      <c r="H8" s="52">
        <f>G8*1.09</f>
        <v>51012.00000000001</v>
      </c>
      <c r="I8" s="74">
        <f>$H8</f>
        <v>51012.00000000001</v>
      </c>
      <c r="J8" s="78"/>
    </row>
    <row r="9" spans="1:9" ht="12.75">
      <c r="A9" s="122" t="s">
        <v>310</v>
      </c>
      <c r="B9" s="123">
        <v>20</v>
      </c>
      <c r="C9" s="123"/>
      <c r="D9" s="104" t="s">
        <v>233</v>
      </c>
      <c r="E9" s="104" t="s">
        <v>311</v>
      </c>
      <c r="F9" s="124">
        <v>1105.74</v>
      </c>
      <c r="G9" s="52">
        <f>B9*F9</f>
        <v>22114.8</v>
      </c>
      <c r="H9" s="52">
        <f>G9*1.09</f>
        <v>24105.132</v>
      </c>
      <c r="I9" s="74">
        <f>$H9</f>
        <v>24105.132</v>
      </c>
    </row>
    <row r="10" spans="1:10" ht="12.75">
      <c r="A10" s="130" t="s">
        <v>312</v>
      </c>
      <c r="B10" s="131">
        <v>12</v>
      </c>
      <c r="C10" s="131"/>
      <c r="D10" s="132" t="s">
        <v>233</v>
      </c>
      <c r="E10" s="132" t="s">
        <v>311</v>
      </c>
      <c r="F10" s="133">
        <v>1105.74</v>
      </c>
      <c r="G10" s="134">
        <f>B10*F10</f>
        <v>13268.880000000001</v>
      </c>
      <c r="H10" s="134">
        <f>G10*1.09</f>
        <v>14463.079200000002</v>
      </c>
      <c r="I10" s="135"/>
      <c r="J10" s="113">
        <f>H10</f>
        <v>14463.079200000002</v>
      </c>
    </row>
    <row r="11" spans="1:10" ht="12.75">
      <c r="A11" s="55"/>
      <c r="B11" s="56"/>
      <c r="C11" s="56"/>
      <c r="D11" s="56"/>
      <c r="E11" s="56"/>
      <c r="F11" s="56"/>
      <c r="G11" s="56"/>
      <c r="H11" s="56"/>
      <c r="I11" s="56"/>
      <c r="J11" s="78"/>
    </row>
    <row r="12" spans="1:10" ht="18" customHeight="1">
      <c r="A12" s="48"/>
      <c r="B12" s="53">
        <f>SUM(B7:B11)</f>
        <v>58</v>
      </c>
      <c r="C12" s="49">
        <f>SUM(C7:C11)</f>
        <v>0</v>
      </c>
      <c r="D12" s="50"/>
      <c r="E12" s="50"/>
      <c r="F12" s="51"/>
      <c r="G12" s="52"/>
      <c r="H12" s="52"/>
      <c r="I12" s="56"/>
      <c r="J12" s="78"/>
    </row>
    <row r="13" spans="1:10" ht="16.5" customHeight="1">
      <c r="A13" s="48"/>
      <c r="B13" s="49"/>
      <c r="C13" s="49"/>
      <c r="D13" s="50"/>
      <c r="E13" s="50"/>
      <c r="F13" s="51"/>
      <c r="G13" s="52"/>
      <c r="H13" s="52"/>
      <c r="I13" s="56"/>
      <c r="J13" s="78"/>
    </row>
    <row r="14" spans="1:10" ht="16.5" customHeight="1">
      <c r="A14" s="48" t="s">
        <v>244</v>
      </c>
      <c r="B14" s="49">
        <v>6</v>
      </c>
      <c r="C14" s="49"/>
      <c r="D14" s="50" t="s">
        <v>233</v>
      </c>
      <c r="E14" s="104" t="s">
        <v>313</v>
      </c>
      <c r="F14" s="51">
        <v>311.59</v>
      </c>
      <c r="G14" s="52">
        <f>B14*F14</f>
        <v>1869.54</v>
      </c>
      <c r="H14" s="52">
        <f>G14*1.09</f>
        <v>2037.7986</v>
      </c>
      <c r="I14" s="74">
        <f>$H14*0.8</f>
        <v>1630.23888</v>
      </c>
      <c r="J14" s="80">
        <f>$H14*0.2</f>
        <v>407.55972</v>
      </c>
    </row>
    <row r="15" spans="1:10" ht="16.5" customHeight="1">
      <c r="A15" s="54" t="s">
        <v>245</v>
      </c>
      <c r="B15" s="49">
        <v>3</v>
      </c>
      <c r="C15" s="49"/>
      <c r="D15" s="50" t="s">
        <v>233</v>
      </c>
      <c r="E15" s="104" t="s">
        <v>296</v>
      </c>
      <c r="F15" s="51">
        <v>1138</v>
      </c>
      <c r="G15" s="52">
        <f>B15*F15</f>
        <v>3414</v>
      </c>
      <c r="H15" s="52">
        <f>G15*1.09</f>
        <v>3721.26</v>
      </c>
      <c r="I15" s="74">
        <f>$H15*0.8</f>
        <v>2977.0080000000003</v>
      </c>
      <c r="J15" s="80">
        <f>$H15*0.2</f>
        <v>744.2520000000001</v>
      </c>
    </row>
    <row r="16" spans="1:10" ht="16.5" customHeight="1">
      <c r="A16" s="48" t="s">
        <v>248</v>
      </c>
      <c r="B16" s="49">
        <v>1</v>
      </c>
      <c r="C16" s="49"/>
      <c r="D16" s="50" t="s">
        <v>235</v>
      </c>
      <c r="E16" s="50"/>
      <c r="F16" s="51">
        <v>7000</v>
      </c>
      <c r="G16" s="52">
        <f>B16*F16</f>
        <v>7000</v>
      </c>
      <c r="H16" s="52">
        <f>G16*1.09</f>
        <v>7630.000000000001</v>
      </c>
      <c r="I16" s="74">
        <f>$H16*0.75</f>
        <v>5722.500000000001</v>
      </c>
      <c r="J16" s="80">
        <f>$H16*0.25</f>
        <v>1907.5000000000002</v>
      </c>
    </row>
    <row r="17" spans="1:10" ht="16.5" customHeight="1">
      <c r="A17" s="48" t="s">
        <v>255</v>
      </c>
      <c r="B17" s="49">
        <v>8</v>
      </c>
      <c r="C17" s="49"/>
      <c r="D17" s="50" t="s">
        <v>236</v>
      </c>
      <c r="E17" s="50" t="s">
        <v>256</v>
      </c>
      <c r="F17" s="51">
        <v>10000</v>
      </c>
      <c r="G17" s="52">
        <f>B17*F17</f>
        <v>80000</v>
      </c>
      <c r="H17" s="52">
        <f>G17*1.09</f>
        <v>87200</v>
      </c>
      <c r="I17" s="74">
        <f>$H17</f>
        <v>87200</v>
      </c>
      <c r="J17" s="78"/>
    </row>
    <row r="18" spans="1:10" ht="16.5" customHeight="1">
      <c r="A18" s="48" t="s">
        <v>257</v>
      </c>
      <c r="B18" s="49">
        <v>2</v>
      </c>
      <c r="C18" s="49"/>
      <c r="D18" s="50" t="s">
        <v>236</v>
      </c>
      <c r="E18" s="50" t="s">
        <v>256</v>
      </c>
      <c r="F18" s="51">
        <v>10000</v>
      </c>
      <c r="G18" s="52">
        <f>B18*F18</f>
        <v>20000</v>
      </c>
      <c r="H18" s="52">
        <f>G18*1.09</f>
        <v>21800</v>
      </c>
      <c r="I18" s="56"/>
      <c r="J18" s="80">
        <f>$H18</f>
        <v>21800</v>
      </c>
    </row>
    <row r="19" spans="1:10" ht="12.75">
      <c r="A19" s="55"/>
      <c r="B19" s="56"/>
      <c r="C19" s="56"/>
      <c r="D19" s="56"/>
      <c r="E19" s="56"/>
      <c r="F19" s="56"/>
      <c r="G19" s="56"/>
      <c r="H19" s="56"/>
      <c r="I19" s="56"/>
      <c r="J19" s="78"/>
    </row>
    <row r="20" spans="1:10" ht="16.5" customHeight="1">
      <c r="A20" s="48" t="s">
        <v>250</v>
      </c>
      <c r="B20" s="49">
        <v>11</v>
      </c>
      <c r="C20" s="49"/>
      <c r="D20" s="50" t="s">
        <v>249</v>
      </c>
      <c r="E20" s="104" t="s">
        <v>297</v>
      </c>
      <c r="F20" s="51">
        <v>2000</v>
      </c>
      <c r="G20" s="52">
        <f>B20*F20</f>
        <v>22000</v>
      </c>
      <c r="H20" s="52">
        <f>G20*1.09</f>
        <v>23980</v>
      </c>
      <c r="I20" s="74">
        <f>$H20</f>
        <v>23980</v>
      </c>
      <c r="J20" s="78"/>
    </row>
    <row r="21" spans="1:10" ht="16.5" customHeight="1">
      <c r="A21" s="128" t="s">
        <v>251</v>
      </c>
      <c r="B21" s="118">
        <v>5</v>
      </c>
      <c r="C21" s="118"/>
      <c r="D21" s="119" t="s">
        <v>249</v>
      </c>
      <c r="E21" s="120" t="s">
        <v>297</v>
      </c>
      <c r="F21" s="121">
        <v>2000</v>
      </c>
      <c r="G21" s="136">
        <f>B21*F21</f>
        <v>10000</v>
      </c>
      <c r="H21" s="136">
        <f>G21*1.09</f>
        <v>10900</v>
      </c>
      <c r="I21" s="137"/>
      <c r="J21" s="138">
        <f>$H21</f>
        <v>10900</v>
      </c>
    </row>
    <row r="22" spans="1:10" ht="12.75">
      <c r="A22" s="55"/>
      <c r="B22" s="56"/>
      <c r="C22" s="56"/>
      <c r="D22" s="56"/>
      <c r="E22" s="56"/>
      <c r="F22" s="50"/>
      <c r="G22" s="52"/>
      <c r="H22" s="52">
        <f>SUM(H6:H21)</f>
        <v>246849.2698</v>
      </c>
      <c r="I22" s="56"/>
      <c r="J22" s="78"/>
    </row>
    <row r="23" spans="1:10" ht="12.75">
      <c r="A23" s="55"/>
      <c r="B23" s="56"/>
      <c r="C23" s="56"/>
      <c r="D23" s="56"/>
      <c r="E23" s="56"/>
      <c r="F23" s="50"/>
      <c r="G23" s="57"/>
      <c r="H23" s="52"/>
      <c r="I23" s="56"/>
      <c r="J23" s="78"/>
    </row>
    <row r="24" spans="1:11" ht="19.5" thickBot="1">
      <c r="A24" s="58"/>
      <c r="B24" s="59"/>
      <c r="C24" s="59"/>
      <c r="D24" s="59"/>
      <c r="E24" s="59"/>
      <c r="F24" s="59"/>
      <c r="G24" s="60" t="s">
        <v>237</v>
      </c>
      <c r="H24" s="115">
        <f>H22-H23</f>
        <v>246849.2698</v>
      </c>
      <c r="I24" s="81">
        <f>SUM(I10:I23)</f>
        <v>121509.74688</v>
      </c>
      <c r="J24" s="82">
        <f>SUM(J10:J23)</f>
        <v>50222.390920000005</v>
      </c>
      <c r="K24" s="3">
        <f>SUM(I24:J24)</f>
        <v>171732.13780000003</v>
      </c>
    </row>
    <row r="25" ht="12.75">
      <c r="B25" s="61"/>
    </row>
    <row r="26" spans="7:9" ht="12.75">
      <c r="G26" s="3"/>
      <c r="H26" s="125">
        <v>94410</v>
      </c>
      <c r="I26" s="3">
        <f>I16</f>
        <v>5722.500000000001</v>
      </c>
    </row>
    <row r="27" spans="5:9" ht="12.75">
      <c r="E27" t="s">
        <v>8</v>
      </c>
      <c r="G27" s="62"/>
      <c r="H27" s="126" t="s">
        <v>314</v>
      </c>
      <c r="I27" s="3">
        <f>I17</f>
        <v>87200</v>
      </c>
    </row>
    <row r="28" spans="8:9" ht="12.75">
      <c r="H28" s="127" t="s">
        <v>315</v>
      </c>
      <c r="I28" s="3">
        <f>I24-I26-I27</f>
        <v>28587.246880000006</v>
      </c>
    </row>
    <row r="30" ht="12.75">
      <c r="G30" t="s">
        <v>8</v>
      </c>
    </row>
    <row r="34" spans="7:8" ht="12.75">
      <c r="G34" s="63"/>
      <c r="H34" s="63"/>
    </row>
    <row r="35" spans="7:8" ht="12.75">
      <c r="G35" s="63"/>
      <c r="H35" s="63"/>
    </row>
    <row r="36" spans="7:8" ht="12.75">
      <c r="G36" s="63"/>
      <c r="H36" s="63"/>
    </row>
    <row r="37" spans="7:8" ht="12.75">
      <c r="G37" s="63"/>
      <c r="H37" s="63"/>
    </row>
    <row r="38" spans="7:8" ht="12.75">
      <c r="G38" s="63"/>
      <c r="H38" s="63"/>
    </row>
    <row r="39" spans="7:8" ht="12.75">
      <c r="G39" s="63"/>
      <c r="H39" s="63"/>
    </row>
    <row r="40" spans="7:8" ht="12.75">
      <c r="G40" s="64"/>
      <c r="H40" s="64"/>
    </row>
    <row r="41" spans="7:8" ht="12.75">
      <c r="G41" s="63"/>
      <c r="H41" s="63"/>
    </row>
    <row r="42" spans="7:8" ht="12.75">
      <c r="G42" s="64"/>
      <c r="H42" s="64"/>
    </row>
    <row r="43" spans="7:8" ht="12.75">
      <c r="G43" s="64"/>
      <c r="H43" s="64"/>
    </row>
    <row r="44" spans="7:8" ht="12.75">
      <c r="G44" s="63"/>
      <c r="H44" s="63"/>
    </row>
    <row r="45" spans="7:8" ht="12.75">
      <c r="G45" s="64"/>
      <c r="H45" s="64"/>
    </row>
    <row r="46" spans="7:8" ht="12.75">
      <c r="G46" s="64"/>
      <c r="H46" s="64"/>
    </row>
    <row r="47" spans="7:8" ht="12.75">
      <c r="G47" s="65"/>
      <c r="H47" s="65"/>
    </row>
  </sheetData>
  <sheetProtection/>
  <printOptions/>
  <pageMargins left="0.7" right="0.7" top="0.75" bottom="0.75" header="0.3" footer="0.3"/>
  <pageSetup fitToHeight="1" fitToWidth="1" horizontalDpi="600" verticalDpi="600" orientation="landscape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="75" zoomScaleNormal="75" zoomScalePageLayoutView="0" workbookViewId="0" topLeftCell="A1">
      <selection activeCell="F21" sqref="F21"/>
    </sheetView>
  </sheetViews>
  <sheetFormatPr defaultColWidth="9.140625" defaultRowHeight="12.75"/>
  <cols>
    <col min="1" max="1" width="52.8515625" style="0" customWidth="1"/>
    <col min="2" max="2" width="11.00390625" style="0" customWidth="1"/>
    <col min="3" max="3" width="9.421875" style="0" customWidth="1"/>
    <col min="5" max="5" width="21.00390625" style="0" customWidth="1"/>
    <col min="6" max="6" width="15.00390625" style="0" customWidth="1"/>
    <col min="7" max="7" width="18.421875" style="0" customWidth="1"/>
    <col min="8" max="8" width="21.421875" style="0" customWidth="1"/>
    <col min="9" max="9" width="16.00390625" style="0" customWidth="1"/>
    <col min="10" max="10" width="16.421875" style="0" customWidth="1"/>
    <col min="11" max="11" width="17.28125" style="0" customWidth="1"/>
  </cols>
  <sheetData>
    <row r="1" ht="26.25">
      <c r="A1" s="6" t="s">
        <v>253</v>
      </c>
    </row>
    <row r="2" ht="26.25">
      <c r="A2" s="6"/>
    </row>
    <row r="3" spans="5:8" ht="18">
      <c r="E3" s="44"/>
      <c r="F3" s="44"/>
      <c r="G3" s="45"/>
      <c r="H3" s="45"/>
    </row>
    <row r="4" ht="18.75" thickBot="1">
      <c r="A4" s="7" t="s">
        <v>226</v>
      </c>
    </row>
    <row r="5" spans="1:10" ht="12.75">
      <c r="A5" s="46" t="s">
        <v>14</v>
      </c>
      <c r="B5" s="47" t="s">
        <v>227</v>
      </c>
      <c r="C5" s="47" t="s">
        <v>228</v>
      </c>
      <c r="D5" s="47" t="s">
        <v>229</v>
      </c>
      <c r="E5" s="47" t="s">
        <v>5</v>
      </c>
      <c r="F5" s="47" t="s">
        <v>230</v>
      </c>
      <c r="G5" s="47" t="s">
        <v>231</v>
      </c>
      <c r="H5" s="68" t="s">
        <v>232</v>
      </c>
      <c r="I5" s="47" t="s">
        <v>188</v>
      </c>
      <c r="J5" s="77" t="s">
        <v>247</v>
      </c>
    </row>
    <row r="6" spans="1:10" ht="12.75">
      <c r="A6" s="48"/>
      <c r="B6" s="49"/>
      <c r="C6" s="49"/>
      <c r="D6" s="50"/>
      <c r="E6" s="50"/>
      <c r="F6" s="51"/>
      <c r="G6" s="52"/>
      <c r="H6" s="69"/>
      <c r="I6" s="56"/>
      <c r="J6" s="78"/>
    </row>
    <row r="7" spans="1:10" ht="12.75">
      <c r="A7" s="157"/>
      <c r="B7" s="2"/>
      <c r="C7" s="2"/>
      <c r="D7" s="2"/>
      <c r="E7" s="2"/>
      <c r="F7" s="2"/>
      <c r="G7" s="2"/>
      <c r="H7" s="2"/>
      <c r="I7" s="2"/>
      <c r="J7" s="158"/>
    </row>
    <row r="8" spans="1:10" ht="16.5" customHeight="1">
      <c r="A8" s="103" t="s">
        <v>323</v>
      </c>
      <c r="B8" s="53">
        <v>160</v>
      </c>
      <c r="C8" s="49"/>
      <c r="D8" s="104" t="s">
        <v>308</v>
      </c>
      <c r="E8" s="104" t="s">
        <v>309</v>
      </c>
      <c r="F8" s="51">
        <v>300</v>
      </c>
      <c r="G8" s="52">
        <f>B8*F8</f>
        <v>48000</v>
      </c>
      <c r="H8" s="69">
        <f>G8*1.09</f>
        <v>52320.00000000001</v>
      </c>
      <c r="I8" s="74">
        <f>$H8</f>
        <v>52320.00000000001</v>
      </c>
      <c r="J8" s="78"/>
    </row>
    <row r="9" spans="1:10" ht="16.5" customHeight="1">
      <c r="A9" s="103" t="s">
        <v>326</v>
      </c>
      <c r="B9" s="53">
        <v>5</v>
      </c>
      <c r="C9" s="49"/>
      <c r="D9" s="50" t="s">
        <v>233</v>
      </c>
      <c r="E9" s="104" t="s">
        <v>320</v>
      </c>
      <c r="F9" s="51">
        <v>1012</v>
      </c>
      <c r="G9" s="52">
        <f>B9*F9</f>
        <v>5060</v>
      </c>
      <c r="H9" s="69">
        <f>G9*1.09</f>
        <v>5515.400000000001</v>
      </c>
      <c r="I9" s="74">
        <f>$H9</f>
        <v>5515.400000000001</v>
      </c>
      <c r="J9" s="78"/>
    </row>
    <row r="10" spans="1:10" s="150" customFormat="1" ht="16.5" customHeight="1">
      <c r="A10" s="122" t="s">
        <v>324</v>
      </c>
      <c r="B10" s="146"/>
      <c r="C10" s="146">
        <v>5</v>
      </c>
      <c r="D10" s="147" t="s">
        <v>233</v>
      </c>
      <c r="E10" s="147" t="s">
        <v>325</v>
      </c>
      <c r="F10" s="148">
        <v>1921</v>
      </c>
      <c r="G10" s="149">
        <f>C10*F10</f>
        <v>9605</v>
      </c>
      <c r="H10" s="149">
        <f>G10*1.09</f>
        <v>10469.45</v>
      </c>
      <c r="I10" s="74">
        <f>$H10</f>
        <v>10469.45</v>
      </c>
      <c r="J10" s="159"/>
    </row>
    <row r="11" spans="1:10" ht="18" customHeight="1">
      <c r="A11" s="48"/>
      <c r="B11" s="53">
        <f>SUM(B7:B10)</f>
        <v>165</v>
      </c>
      <c r="C11" s="49">
        <f>SUM(C7:C10)</f>
        <v>5</v>
      </c>
      <c r="D11" s="50"/>
      <c r="E11" s="50"/>
      <c r="F11" s="51"/>
      <c r="G11" s="52"/>
      <c r="H11" s="69"/>
      <c r="I11" s="56"/>
      <c r="J11" s="78"/>
    </row>
    <row r="12" spans="1:10" ht="16.5" customHeight="1">
      <c r="A12" s="48"/>
      <c r="B12" s="49"/>
      <c r="C12" s="49"/>
      <c r="D12" s="50"/>
      <c r="E12" s="50"/>
      <c r="F12" s="51"/>
      <c r="G12" s="52"/>
      <c r="H12" s="69"/>
      <c r="I12" s="56"/>
      <c r="J12" s="78"/>
    </row>
    <row r="13" spans="1:10" ht="16.5" customHeight="1">
      <c r="A13" s="48" t="s">
        <v>244</v>
      </c>
      <c r="B13" s="49">
        <v>10</v>
      </c>
      <c r="C13" s="49"/>
      <c r="D13" s="50" t="s">
        <v>233</v>
      </c>
      <c r="E13" s="104" t="s">
        <v>316</v>
      </c>
      <c r="F13" s="51">
        <v>191.99</v>
      </c>
      <c r="G13" s="52">
        <f aca="true" t="shared" si="0" ref="G13:G19">B13*F13</f>
        <v>1919.9</v>
      </c>
      <c r="H13" s="69">
        <f aca="true" t="shared" si="1" ref="H13:H19">G13*1.09</f>
        <v>2092.6910000000003</v>
      </c>
      <c r="I13" s="74">
        <f>$H13*0.8</f>
        <v>1674.1528000000003</v>
      </c>
      <c r="J13" s="80">
        <f>$H13*0.2</f>
        <v>418.5382000000001</v>
      </c>
    </row>
    <row r="14" spans="1:10" ht="16.5" customHeight="1">
      <c r="A14" s="54" t="s">
        <v>245</v>
      </c>
      <c r="B14" s="49">
        <v>2</v>
      </c>
      <c r="C14" s="49"/>
      <c r="D14" s="50" t="s">
        <v>233</v>
      </c>
      <c r="E14" s="50" t="s">
        <v>234</v>
      </c>
      <c r="F14" s="51">
        <v>731.99</v>
      </c>
      <c r="G14" s="52">
        <f t="shared" si="0"/>
        <v>1463.98</v>
      </c>
      <c r="H14" s="69">
        <f t="shared" si="1"/>
        <v>1595.7382000000002</v>
      </c>
      <c r="I14" s="74">
        <f>$H14*0.8</f>
        <v>1276.5905600000003</v>
      </c>
      <c r="J14" s="80">
        <f>$H14*0.2</f>
        <v>319.1476400000001</v>
      </c>
    </row>
    <row r="15" spans="1:10" ht="16.5" customHeight="1">
      <c r="A15" s="48" t="s">
        <v>248</v>
      </c>
      <c r="B15" s="49">
        <v>1</v>
      </c>
      <c r="C15" s="49"/>
      <c r="D15" s="50" t="s">
        <v>235</v>
      </c>
      <c r="E15" s="50"/>
      <c r="F15" s="51">
        <v>7000</v>
      </c>
      <c r="G15" s="52">
        <f t="shared" si="0"/>
        <v>7000</v>
      </c>
      <c r="H15" s="69">
        <f t="shared" si="1"/>
        <v>7630.000000000001</v>
      </c>
      <c r="I15" s="74">
        <f>$H15*0.75</f>
        <v>5722.500000000001</v>
      </c>
      <c r="J15" s="80">
        <f>$H15*0.25</f>
        <v>1907.5000000000002</v>
      </c>
    </row>
    <row r="16" spans="1:10" ht="16.5" customHeight="1">
      <c r="A16" s="48" t="s">
        <v>255</v>
      </c>
      <c r="B16" s="49">
        <v>8</v>
      </c>
      <c r="C16" s="49"/>
      <c r="D16" s="104" t="s">
        <v>307</v>
      </c>
      <c r="E16" s="50" t="s">
        <v>256</v>
      </c>
      <c r="F16" s="51">
        <v>6000</v>
      </c>
      <c r="G16" s="52">
        <f t="shared" si="0"/>
        <v>48000</v>
      </c>
      <c r="H16" s="69">
        <f t="shared" si="1"/>
        <v>52320.00000000001</v>
      </c>
      <c r="I16" s="74">
        <f>$H16</f>
        <v>52320.00000000001</v>
      </c>
      <c r="J16" s="78"/>
    </row>
    <row r="17" spans="1:10" ht="16.5" customHeight="1">
      <c r="A17" s="103" t="s">
        <v>321</v>
      </c>
      <c r="B17" s="49">
        <v>1</v>
      </c>
      <c r="C17" s="49"/>
      <c r="D17" s="104" t="s">
        <v>322</v>
      </c>
      <c r="E17" s="104" t="s">
        <v>8</v>
      </c>
      <c r="F17" s="51">
        <v>25000</v>
      </c>
      <c r="G17" s="52">
        <f t="shared" si="0"/>
        <v>25000</v>
      </c>
      <c r="H17" s="69">
        <f t="shared" si="1"/>
        <v>27250.000000000004</v>
      </c>
      <c r="I17" s="74">
        <f>$H17</f>
        <v>27250.000000000004</v>
      </c>
      <c r="J17" s="78"/>
    </row>
    <row r="18" spans="1:10" ht="16.5" customHeight="1">
      <c r="A18" s="103" t="s">
        <v>329</v>
      </c>
      <c r="B18" s="49">
        <v>10</v>
      </c>
      <c r="C18" s="49"/>
      <c r="D18" s="104" t="s">
        <v>330</v>
      </c>
      <c r="E18" s="104" t="s">
        <v>8</v>
      </c>
      <c r="F18" s="51">
        <v>2000</v>
      </c>
      <c r="G18" s="52">
        <f t="shared" si="0"/>
        <v>20000</v>
      </c>
      <c r="H18" s="69">
        <f t="shared" si="1"/>
        <v>21800</v>
      </c>
      <c r="I18" s="74">
        <f>$H18</f>
        <v>21800</v>
      </c>
      <c r="J18" s="78"/>
    </row>
    <row r="19" spans="1:10" s="150" customFormat="1" ht="16.5" customHeight="1">
      <c r="A19" s="122" t="s">
        <v>327</v>
      </c>
      <c r="B19" s="151">
        <v>1</v>
      </c>
      <c r="C19" s="151"/>
      <c r="D19" s="147" t="s">
        <v>328</v>
      </c>
      <c r="E19" s="147" t="s">
        <v>295</v>
      </c>
      <c r="F19" s="153">
        <v>9500</v>
      </c>
      <c r="G19" s="154">
        <f t="shared" si="0"/>
        <v>9500</v>
      </c>
      <c r="H19" s="154">
        <f t="shared" si="1"/>
        <v>10355</v>
      </c>
      <c r="I19" s="155"/>
      <c r="J19" s="156">
        <f>$H19</f>
        <v>10355</v>
      </c>
    </row>
    <row r="20" spans="1:10" ht="12.75">
      <c r="A20" s="157"/>
      <c r="B20" s="2"/>
      <c r="C20" s="2"/>
      <c r="D20" s="2"/>
      <c r="E20" s="2"/>
      <c r="F20" s="2"/>
      <c r="G20" s="2"/>
      <c r="H20" s="2"/>
      <c r="I20" s="2"/>
      <c r="J20" s="158"/>
    </row>
    <row r="21" spans="1:10" ht="16.5" customHeight="1">
      <c r="A21" s="48" t="s">
        <v>250</v>
      </c>
      <c r="B21" s="49">
        <v>5</v>
      </c>
      <c r="C21" s="49"/>
      <c r="D21" s="50" t="s">
        <v>249</v>
      </c>
      <c r="E21" s="104" t="s">
        <v>319</v>
      </c>
      <c r="F21" s="51">
        <v>2000</v>
      </c>
      <c r="G21" s="52">
        <f>B21*F21</f>
        <v>10000</v>
      </c>
      <c r="H21" s="69">
        <f>G21*1.09</f>
        <v>10900</v>
      </c>
      <c r="I21" s="79">
        <f>$H21</f>
        <v>10900</v>
      </c>
      <c r="J21" s="78"/>
    </row>
    <row r="22" spans="1:10" ht="12.75">
      <c r="A22" s="55"/>
      <c r="B22" s="56"/>
      <c r="C22" s="56"/>
      <c r="D22" s="56"/>
      <c r="E22" s="56"/>
      <c r="F22" s="50"/>
      <c r="G22" s="52"/>
      <c r="H22" s="69">
        <f>SUM(H6:H21)</f>
        <v>202248.27920000002</v>
      </c>
      <c r="I22" s="56"/>
      <c r="J22" s="78"/>
    </row>
    <row r="23" spans="1:10" ht="12.75">
      <c r="A23" s="55"/>
      <c r="B23" s="56"/>
      <c r="C23" s="56"/>
      <c r="D23" s="56"/>
      <c r="E23" s="56"/>
      <c r="F23" s="50"/>
      <c r="G23" s="57"/>
      <c r="H23" s="69"/>
      <c r="I23" s="56"/>
      <c r="J23" s="78"/>
    </row>
    <row r="24" spans="1:11" ht="19.5" thickBot="1">
      <c r="A24" s="58"/>
      <c r="B24" s="59"/>
      <c r="C24" s="59"/>
      <c r="D24" s="59"/>
      <c r="E24" s="59"/>
      <c r="F24" s="59"/>
      <c r="G24" s="60" t="s">
        <v>237</v>
      </c>
      <c r="H24" s="70">
        <f>H22-H23</f>
        <v>202248.27920000002</v>
      </c>
      <c r="I24" s="81">
        <f>SUM(I7:I23)</f>
        <v>189248.09336</v>
      </c>
      <c r="J24" s="82">
        <f>SUM(J7:J23)</f>
        <v>13000.18584</v>
      </c>
      <c r="K24" s="3">
        <f>SUM(I24:J24)</f>
        <v>202248.2792</v>
      </c>
    </row>
    <row r="25" ht="12.75">
      <c r="B25" s="61"/>
    </row>
    <row r="26" spans="7:8" ht="12.75">
      <c r="G26" s="3"/>
      <c r="H26" s="3"/>
    </row>
    <row r="27" spans="5:8" ht="12.75">
      <c r="E27" t="s">
        <v>8</v>
      </c>
      <c r="G27" s="62"/>
      <c r="H27" s="62"/>
    </row>
    <row r="28" ht="12.75">
      <c r="H28" s="3"/>
    </row>
    <row r="30" ht="12.75">
      <c r="G30" t="s">
        <v>8</v>
      </c>
    </row>
    <row r="34" spans="7:8" ht="12.75">
      <c r="G34" s="63"/>
      <c r="H34" s="63"/>
    </row>
    <row r="35" spans="7:8" ht="12.75">
      <c r="G35" s="63"/>
      <c r="H35" s="63"/>
    </row>
    <row r="36" spans="7:8" ht="12.75">
      <c r="G36" s="63"/>
      <c r="H36" s="63"/>
    </row>
    <row r="37" spans="7:8" ht="12.75">
      <c r="G37" s="63"/>
      <c r="H37" s="63"/>
    </row>
    <row r="38" spans="7:8" ht="12.75">
      <c r="G38" s="63"/>
      <c r="H38" s="63"/>
    </row>
    <row r="39" spans="7:8" ht="12.75">
      <c r="G39" s="63"/>
      <c r="H39" s="63"/>
    </row>
    <row r="40" spans="7:8" ht="12.75">
      <c r="G40" s="64"/>
      <c r="H40" s="64"/>
    </row>
    <row r="41" spans="7:8" ht="12.75">
      <c r="G41" s="63"/>
      <c r="H41" s="63"/>
    </row>
    <row r="42" spans="7:8" ht="12.75">
      <c r="G42" s="64"/>
      <c r="H42" s="64"/>
    </row>
    <row r="43" spans="7:8" ht="12.75">
      <c r="G43" s="64"/>
      <c r="H43" s="64"/>
    </row>
    <row r="44" spans="7:8" ht="12.75">
      <c r="G44" s="63"/>
      <c r="H44" s="63"/>
    </row>
    <row r="45" spans="7:8" ht="12.75">
      <c r="G45" s="64"/>
      <c r="H45" s="64"/>
    </row>
    <row r="46" spans="7:8" ht="12.75">
      <c r="G46" s="64"/>
      <c r="H46" s="64"/>
    </row>
    <row r="47" spans="7:8" ht="12.75">
      <c r="G47" s="65"/>
      <c r="H47" s="65"/>
    </row>
  </sheetData>
  <sheetProtection/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75" zoomScaleNormal="75" zoomScalePageLayoutView="0" workbookViewId="0" topLeftCell="A1">
      <selection activeCell="B16" sqref="B16"/>
    </sheetView>
  </sheetViews>
  <sheetFormatPr defaultColWidth="9.140625" defaultRowHeight="12.75"/>
  <cols>
    <col min="1" max="1" width="36.28125" style="0" customWidth="1"/>
    <col min="2" max="2" width="11.00390625" style="0" customWidth="1"/>
    <col min="3" max="3" width="9.421875" style="0" customWidth="1"/>
    <col min="5" max="5" width="21.00390625" style="0" customWidth="1"/>
    <col min="6" max="6" width="15.00390625" style="0" customWidth="1"/>
    <col min="7" max="7" width="18.421875" style="0" customWidth="1"/>
    <col min="8" max="8" width="21.421875" style="0" customWidth="1"/>
    <col min="9" max="9" width="18.00390625" style="0" customWidth="1"/>
    <col min="10" max="10" width="16.421875" style="0" customWidth="1"/>
    <col min="11" max="11" width="17.140625" style="0" customWidth="1"/>
  </cols>
  <sheetData>
    <row r="1" ht="26.25">
      <c r="A1" s="6" t="s">
        <v>258</v>
      </c>
    </row>
    <row r="2" ht="26.25">
      <c r="A2" s="6"/>
    </row>
    <row r="3" spans="5:8" ht="18">
      <c r="E3" s="44"/>
      <c r="F3" s="44"/>
      <c r="G3" s="45"/>
      <c r="H3" s="45"/>
    </row>
    <row r="4" ht="18.75" thickBot="1">
      <c r="A4" s="7" t="s">
        <v>226</v>
      </c>
    </row>
    <row r="5" spans="1:10" ht="12.75">
      <c r="A5" s="46" t="s">
        <v>14</v>
      </c>
      <c r="B5" s="47" t="s">
        <v>227</v>
      </c>
      <c r="C5" s="47" t="s">
        <v>228</v>
      </c>
      <c r="D5" s="47" t="s">
        <v>229</v>
      </c>
      <c r="E5" s="47" t="s">
        <v>5</v>
      </c>
      <c r="F5" s="47" t="s">
        <v>230</v>
      </c>
      <c r="G5" s="47" t="s">
        <v>231</v>
      </c>
      <c r="H5" s="68" t="s">
        <v>232</v>
      </c>
      <c r="I5" s="47" t="s">
        <v>188</v>
      </c>
      <c r="J5" s="77" t="s">
        <v>247</v>
      </c>
    </row>
    <row r="6" spans="1:10" ht="12.75">
      <c r="A6" s="48"/>
      <c r="B6" s="49"/>
      <c r="C6" s="49"/>
      <c r="D6" s="50"/>
      <c r="E6" s="50"/>
      <c r="F6" s="51"/>
      <c r="G6" s="52"/>
      <c r="H6" s="69"/>
      <c r="I6" s="56"/>
      <c r="J6" s="78"/>
    </row>
    <row r="7" spans="1:10" ht="16.5" customHeight="1">
      <c r="A7" s="103" t="s">
        <v>335</v>
      </c>
      <c r="B7" s="53">
        <v>5</v>
      </c>
      <c r="C7" s="49"/>
      <c r="D7" s="50" t="s">
        <v>233</v>
      </c>
      <c r="E7" s="104" t="s">
        <v>320</v>
      </c>
      <c r="F7" s="51">
        <v>1012</v>
      </c>
      <c r="G7" s="52">
        <f>B7*F7</f>
        <v>5060</v>
      </c>
      <c r="H7" s="69">
        <f>G7*1.09</f>
        <v>5515.400000000001</v>
      </c>
      <c r="I7" s="74">
        <f>$H7</f>
        <v>5515.400000000001</v>
      </c>
      <c r="J7" s="78"/>
    </row>
    <row r="8" spans="1:10" s="150" customFormat="1" ht="16.5" customHeight="1">
      <c r="A8" s="122" t="s">
        <v>336</v>
      </c>
      <c r="B8" s="146"/>
      <c r="C8" s="146">
        <v>5</v>
      </c>
      <c r="D8" s="147" t="s">
        <v>233</v>
      </c>
      <c r="E8" s="147" t="s">
        <v>325</v>
      </c>
      <c r="F8" s="148">
        <v>1921</v>
      </c>
      <c r="G8" s="149">
        <f>C8*F8</f>
        <v>9605</v>
      </c>
      <c r="H8" s="149">
        <f>G8*1.09</f>
        <v>10469.45</v>
      </c>
      <c r="I8" s="74">
        <f>$H8</f>
        <v>10469.45</v>
      </c>
      <c r="J8" s="159"/>
    </row>
    <row r="9" spans="1:10" ht="16.5" customHeight="1">
      <c r="A9" s="48"/>
      <c r="B9" s="49"/>
      <c r="C9" s="49"/>
      <c r="D9" s="50"/>
      <c r="E9" s="50"/>
      <c r="F9" s="51"/>
      <c r="G9" s="52"/>
      <c r="H9" s="69"/>
      <c r="I9" s="56"/>
      <c r="J9" s="78"/>
    </row>
    <row r="10" spans="1:10" ht="16.5" customHeight="1">
      <c r="A10" s="48" t="s">
        <v>244</v>
      </c>
      <c r="B10" s="49">
        <v>10</v>
      </c>
      <c r="C10" s="49"/>
      <c r="D10" s="50" t="s">
        <v>233</v>
      </c>
      <c r="E10" s="104" t="s">
        <v>316</v>
      </c>
      <c r="F10" s="51">
        <v>191.99</v>
      </c>
      <c r="G10" s="52">
        <f>B10*F10</f>
        <v>1919.9</v>
      </c>
      <c r="H10" s="69">
        <f aca="true" t="shared" si="0" ref="H10:H19">G10*1.09</f>
        <v>2092.6910000000003</v>
      </c>
      <c r="I10" s="74">
        <f>$H10*0.8</f>
        <v>1674.1528000000003</v>
      </c>
      <c r="J10" s="80">
        <f>$H10*0.2</f>
        <v>418.5382000000001</v>
      </c>
    </row>
    <row r="11" spans="1:10" ht="16.5" customHeight="1">
      <c r="A11" s="54" t="s">
        <v>245</v>
      </c>
      <c r="B11" s="49">
        <v>2</v>
      </c>
      <c r="C11" s="49"/>
      <c r="D11" s="50" t="s">
        <v>233</v>
      </c>
      <c r="E11" s="50" t="s">
        <v>234</v>
      </c>
      <c r="F11" s="51">
        <v>731.99</v>
      </c>
      <c r="G11" s="52">
        <f>B11*F11</f>
        <v>1463.98</v>
      </c>
      <c r="H11" s="69">
        <f t="shared" si="0"/>
        <v>1595.7382000000002</v>
      </c>
      <c r="I11" s="74">
        <f>$H11*0.8</f>
        <v>1276.5905600000003</v>
      </c>
      <c r="J11" s="80">
        <f>$H11*0.2</f>
        <v>319.1476400000001</v>
      </c>
    </row>
    <row r="12" spans="1:10" ht="16.5" customHeight="1">
      <c r="A12" s="48" t="s">
        <v>248</v>
      </c>
      <c r="B12" s="49" t="s">
        <v>8</v>
      </c>
      <c r="C12" s="49"/>
      <c r="D12" s="50" t="s">
        <v>235</v>
      </c>
      <c r="E12" s="50"/>
      <c r="F12" s="51">
        <v>5000</v>
      </c>
      <c r="G12" s="51">
        <v>5000</v>
      </c>
      <c r="H12" s="69">
        <f t="shared" si="0"/>
        <v>5450</v>
      </c>
      <c r="I12" s="74">
        <f>$H12*0.75</f>
        <v>4087.5</v>
      </c>
      <c r="J12" s="80">
        <f>$H12*0.25</f>
        <v>1362.5</v>
      </c>
    </row>
    <row r="13" spans="1:10" ht="16.5" customHeight="1">
      <c r="A13" s="48" t="s">
        <v>260</v>
      </c>
      <c r="B13" s="49">
        <v>1</v>
      </c>
      <c r="C13" s="49"/>
      <c r="D13" s="50" t="s">
        <v>233</v>
      </c>
      <c r="E13" s="104" t="s">
        <v>317</v>
      </c>
      <c r="F13" s="51">
        <v>18434</v>
      </c>
      <c r="G13" s="52">
        <f aca="true" t="shared" si="1" ref="G13:G19">B13*F13</f>
        <v>18434</v>
      </c>
      <c r="H13" s="69">
        <f t="shared" si="0"/>
        <v>20093.06</v>
      </c>
      <c r="I13" s="74">
        <f>$H13</f>
        <v>20093.06</v>
      </c>
      <c r="J13" s="78"/>
    </row>
    <row r="14" spans="1:10" ht="16.5" customHeight="1">
      <c r="A14" s="103" t="s">
        <v>293</v>
      </c>
      <c r="B14" s="49">
        <v>1</v>
      </c>
      <c r="C14" s="49"/>
      <c r="D14" s="50" t="s">
        <v>233</v>
      </c>
      <c r="E14" s="104" t="s">
        <v>318</v>
      </c>
      <c r="F14" s="51">
        <v>45000</v>
      </c>
      <c r="G14" s="52">
        <f t="shared" si="1"/>
        <v>45000</v>
      </c>
      <c r="H14" s="69">
        <f>G14*1.09</f>
        <v>49050</v>
      </c>
      <c r="I14" s="74">
        <f>$H14</f>
        <v>49050</v>
      </c>
      <c r="J14" s="78"/>
    </row>
    <row r="15" spans="1:10" s="150" customFormat="1" ht="16.5" customHeight="1">
      <c r="A15" s="122" t="s">
        <v>327</v>
      </c>
      <c r="B15" s="151">
        <v>1</v>
      </c>
      <c r="C15" s="151"/>
      <c r="D15" s="147" t="s">
        <v>328</v>
      </c>
      <c r="E15" s="147" t="s">
        <v>295</v>
      </c>
      <c r="F15" s="153">
        <v>9500</v>
      </c>
      <c r="G15" s="154">
        <f>B15*F15</f>
        <v>9500</v>
      </c>
      <c r="H15" s="154">
        <f>G15*1.09</f>
        <v>10355</v>
      </c>
      <c r="I15" s="155"/>
      <c r="J15" s="156">
        <f>$H15</f>
        <v>10355</v>
      </c>
    </row>
    <row r="16" spans="1:10" ht="16.5" customHeight="1">
      <c r="A16" s="103" t="s">
        <v>329</v>
      </c>
      <c r="B16" s="49">
        <v>10</v>
      </c>
      <c r="C16" s="49"/>
      <c r="D16" s="104" t="s">
        <v>330</v>
      </c>
      <c r="E16" s="104" t="s">
        <v>8</v>
      </c>
      <c r="F16" s="51">
        <v>2000</v>
      </c>
      <c r="G16" s="52">
        <f>B16*F16</f>
        <v>20000</v>
      </c>
      <c r="H16" s="69">
        <f>G16*1.09</f>
        <v>21800</v>
      </c>
      <c r="I16" s="74">
        <f>$H16</f>
        <v>21800</v>
      </c>
      <c r="J16" s="78"/>
    </row>
    <row r="17" spans="1:10" ht="16.5" customHeight="1">
      <c r="A17" s="48"/>
      <c r="B17" s="49"/>
      <c r="C17" s="49"/>
      <c r="D17" s="50"/>
      <c r="E17" s="50"/>
      <c r="F17" s="51"/>
      <c r="G17" s="52"/>
      <c r="H17" s="69"/>
      <c r="I17" s="2"/>
      <c r="J17" s="80"/>
    </row>
    <row r="18" spans="1:10" ht="16.5" customHeight="1">
      <c r="A18" s="48" t="s">
        <v>250</v>
      </c>
      <c r="B18" s="49">
        <v>5</v>
      </c>
      <c r="C18" s="49"/>
      <c r="D18" s="50" t="s">
        <v>249</v>
      </c>
      <c r="E18" s="104" t="s">
        <v>319</v>
      </c>
      <c r="F18" s="51">
        <v>2000</v>
      </c>
      <c r="G18" s="52">
        <f t="shared" si="1"/>
        <v>10000</v>
      </c>
      <c r="H18" s="69">
        <f t="shared" si="0"/>
        <v>10900</v>
      </c>
      <c r="I18" s="74">
        <f>$H18</f>
        <v>10900</v>
      </c>
      <c r="J18" s="78"/>
    </row>
    <row r="19" spans="1:10" ht="16.5" customHeight="1">
      <c r="A19" s="48" t="s">
        <v>251</v>
      </c>
      <c r="B19" s="49">
        <v>2</v>
      </c>
      <c r="C19" s="49"/>
      <c r="D19" s="50" t="s">
        <v>249</v>
      </c>
      <c r="E19" s="104" t="s">
        <v>319</v>
      </c>
      <c r="F19" s="51">
        <v>2000</v>
      </c>
      <c r="G19" s="52">
        <f t="shared" si="1"/>
        <v>4000</v>
      </c>
      <c r="H19" s="69">
        <f t="shared" si="0"/>
        <v>4360</v>
      </c>
      <c r="I19" s="74"/>
      <c r="J19" s="156">
        <f>$H19</f>
        <v>4360</v>
      </c>
    </row>
    <row r="20" spans="1:10" ht="12.75">
      <c r="A20" s="48"/>
      <c r="B20" s="49"/>
      <c r="C20" s="49"/>
      <c r="D20" s="50"/>
      <c r="E20" s="50"/>
      <c r="F20" s="51"/>
      <c r="G20" s="52"/>
      <c r="H20" s="69"/>
      <c r="I20" s="56"/>
      <c r="J20" s="78"/>
    </row>
    <row r="21" spans="1:10" ht="12.75">
      <c r="A21" s="55"/>
      <c r="B21" s="56"/>
      <c r="C21" s="56"/>
      <c r="D21" s="56"/>
      <c r="E21" s="56"/>
      <c r="F21" s="50"/>
      <c r="G21" s="52"/>
      <c r="H21" s="69">
        <f>SUM(H6:H20)</f>
        <v>141681.3392</v>
      </c>
      <c r="I21" s="56"/>
      <c r="J21" s="78"/>
    </row>
    <row r="22" spans="1:10" ht="12.75">
      <c r="A22" s="55"/>
      <c r="B22" s="56"/>
      <c r="C22" s="56"/>
      <c r="D22" s="56"/>
      <c r="E22" s="56"/>
      <c r="F22" s="50"/>
      <c r="G22" s="57"/>
      <c r="H22" s="69"/>
      <c r="I22" s="56"/>
      <c r="J22" s="78"/>
    </row>
    <row r="23" spans="1:11" ht="19.5" thickBot="1">
      <c r="A23" s="58"/>
      <c r="B23" s="59"/>
      <c r="C23" s="59"/>
      <c r="D23" s="59"/>
      <c r="E23" s="59"/>
      <c r="F23" s="59"/>
      <c r="G23" s="60" t="s">
        <v>237</v>
      </c>
      <c r="H23" s="70">
        <f>H21-H22</f>
        <v>141681.3392</v>
      </c>
      <c r="I23" s="81">
        <f>SUM(I6:I22)</f>
        <v>124866.15336</v>
      </c>
      <c r="J23" s="82">
        <f>SUM(J6:J22)</f>
        <v>16815.18584</v>
      </c>
      <c r="K23" s="3">
        <f>SUM(I23:J23)</f>
        <v>141681.3392</v>
      </c>
    </row>
    <row r="24" ht="12.75">
      <c r="B24" s="61"/>
    </row>
    <row r="25" spans="7:8" ht="12.75">
      <c r="G25" s="3"/>
      <c r="H25" s="3"/>
    </row>
    <row r="26" spans="5:8" ht="12.75">
      <c r="E26" t="s">
        <v>8</v>
      </c>
      <c r="G26" s="62"/>
      <c r="H26" s="62"/>
    </row>
    <row r="27" ht="12.75">
      <c r="H27" s="3"/>
    </row>
    <row r="29" ht="12.75">
      <c r="G29" t="s">
        <v>8</v>
      </c>
    </row>
    <row r="33" spans="7:8" ht="12.75">
      <c r="G33" s="63"/>
      <c r="H33" s="63"/>
    </row>
    <row r="34" spans="7:8" ht="12.75">
      <c r="G34" s="63"/>
      <c r="H34" s="63"/>
    </row>
    <row r="35" spans="7:8" ht="12.75">
      <c r="G35" s="63"/>
      <c r="H35" s="63"/>
    </row>
    <row r="36" spans="7:8" ht="12.75">
      <c r="G36" s="63"/>
      <c r="H36" s="63"/>
    </row>
    <row r="37" spans="7:8" ht="12.75">
      <c r="G37" s="63"/>
      <c r="H37" s="63"/>
    </row>
    <row r="38" spans="7:8" ht="12.75">
      <c r="G38" s="63"/>
      <c r="H38" s="63"/>
    </row>
    <row r="39" spans="7:8" ht="12.75">
      <c r="G39" s="64"/>
      <c r="H39" s="64"/>
    </row>
    <row r="40" spans="7:8" ht="12.75">
      <c r="G40" s="63"/>
      <c r="H40" s="63"/>
    </row>
    <row r="41" spans="7:8" ht="12.75">
      <c r="G41" s="64"/>
      <c r="H41" s="64"/>
    </row>
    <row r="42" spans="7:8" ht="12.75">
      <c r="G42" s="64"/>
      <c r="H42" s="64"/>
    </row>
    <row r="43" spans="7:8" ht="12.75">
      <c r="G43" s="63"/>
      <c r="H43" s="63"/>
    </row>
    <row r="44" spans="7:8" ht="12.75">
      <c r="G44" s="64"/>
      <c r="H44" s="64"/>
    </row>
    <row r="45" spans="7:8" ht="12.75">
      <c r="G45" s="64"/>
      <c r="H45" s="64"/>
    </row>
    <row r="46" spans="7:8" ht="12.75">
      <c r="G46" s="65"/>
      <c r="H46" s="65"/>
    </row>
  </sheetData>
  <sheetProtection/>
  <printOptions/>
  <pageMargins left="0.7" right="0.7" top="0.75" bottom="0.75" header="0.3" footer="0.3"/>
  <pageSetup fitToHeight="1" fitToWidth="1" horizontalDpi="600" verticalDpi="600" orientation="landscape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="75" zoomScaleNormal="75" zoomScalePageLayoutView="0" workbookViewId="0" topLeftCell="A1">
      <selection activeCell="B20" sqref="B20"/>
    </sheetView>
  </sheetViews>
  <sheetFormatPr defaultColWidth="9.140625" defaultRowHeight="12.75"/>
  <cols>
    <col min="1" max="1" width="36.28125" style="0" customWidth="1"/>
    <col min="2" max="2" width="11.00390625" style="0" customWidth="1"/>
    <col min="3" max="3" width="9.421875" style="0" customWidth="1"/>
    <col min="5" max="5" width="21.00390625" style="0" customWidth="1"/>
    <col min="6" max="6" width="15.00390625" style="0" customWidth="1"/>
    <col min="7" max="7" width="18.421875" style="0" customWidth="1"/>
    <col min="8" max="8" width="21.421875" style="0" customWidth="1"/>
    <col min="9" max="9" width="17.421875" style="0" customWidth="1"/>
    <col min="10" max="10" width="17.140625" style="0" customWidth="1"/>
    <col min="11" max="11" width="14.28125" style="0" customWidth="1"/>
  </cols>
  <sheetData>
    <row r="1" ht="26.25">
      <c r="A1" s="6" t="s">
        <v>259</v>
      </c>
    </row>
    <row r="2" ht="26.25">
      <c r="A2" s="6"/>
    </row>
    <row r="3" spans="5:8" ht="18">
      <c r="E3" s="44"/>
      <c r="F3" s="44"/>
      <c r="G3" s="45"/>
      <c r="H3" s="45"/>
    </row>
    <row r="4" ht="18.75" thickBot="1">
      <c r="A4" s="7" t="s">
        <v>226</v>
      </c>
    </row>
    <row r="5" spans="1:10" ht="13.5" thickTop="1">
      <c r="A5" s="46" t="s">
        <v>14</v>
      </c>
      <c r="B5" s="47" t="s">
        <v>227</v>
      </c>
      <c r="C5" s="47" t="s">
        <v>228</v>
      </c>
      <c r="D5" s="47" t="s">
        <v>229</v>
      </c>
      <c r="E5" s="47" t="s">
        <v>5</v>
      </c>
      <c r="F5" s="47" t="s">
        <v>230</v>
      </c>
      <c r="G5" s="47" t="s">
        <v>231</v>
      </c>
      <c r="H5" s="68" t="s">
        <v>232</v>
      </c>
      <c r="I5" s="71" t="s">
        <v>188</v>
      </c>
      <c r="J5" s="72" t="s">
        <v>247</v>
      </c>
    </row>
    <row r="6" spans="1:10" ht="16.5" customHeight="1">
      <c r="A6" s="48"/>
      <c r="B6" s="49"/>
      <c r="C6" s="49"/>
      <c r="D6" s="50"/>
      <c r="E6" s="50"/>
      <c r="F6" s="51"/>
      <c r="G6" s="52"/>
      <c r="H6" s="69"/>
      <c r="I6" s="56"/>
      <c r="J6" s="73"/>
    </row>
    <row r="7" spans="1:10" ht="16.5" customHeight="1">
      <c r="A7" s="48"/>
      <c r="B7" s="49"/>
      <c r="C7" s="49"/>
      <c r="D7" s="50"/>
      <c r="E7" s="50"/>
      <c r="F7" s="51"/>
      <c r="G7" s="52"/>
      <c r="H7" s="69"/>
      <c r="I7" s="56"/>
      <c r="J7" s="73"/>
    </row>
    <row r="8" spans="1:10" ht="16.5" customHeight="1">
      <c r="A8" s="103" t="s">
        <v>333</v>
      </c>
      <c r="B8" s="53">
        <v>25</v>
      </c>
      <c r="C8" s="49"/>
      <c r="D8" s="50" t="s">
        <v>233</v>
      </c>
      <c r="E8" s="104" t="s">
        <v>320</v>
      </c>
      <c r="F8" s="51">
        <v>1012</v>
      </c>
      <c r="G8" s="52">
        <f>B8*F8</f>
        <v>25300</v>
      </c>
      <c r="H8" s="69">
        <f>G8*1.09</f>
        <v>27577.000000000004</v>
      </c>
      <c r="I8" s="74">
        <f>$H8</f>
        <v>27577.000000000004</v>
      </c>
      <c r="J8" s="78"/>
    </row>
    <row r="9" spans="1:10" s="150" customFormat="1" ht="16.5" customHeight="1">
      <c r="A9" s="122" t="s">
        <v>334</v>
      </c>
      <c r="B9" s="146"/>
      <c r="C9" s="146">
        <v>30</v>
      </c>
      <c r="D9" s="147" t="s">
        <v>233</v>
      </c>
      <c r="E9" s="147" t="s">
        <v>325</v>
      </c>
      <c r="F9" s="148">
        <v>1921</v>
      </c>
      <c r="G9" s="149">
        <f>C9*F9</f>
        <v>57630</v>
      </c>
      <c r="H9" s="149">
        <f>G9*1.09</f>
        <v>62816.700000000004</v>
      </c>
      <c r="I9" s="74">
        <f>$H9</f>
        <v>62816.700000000004</v>
      </c>
      <c r="J9" s="159"/>
    </row>
    <row r="10" spans="1:10" ht="16.5" customHeight="1">
      <c r="A10" s="103" t="s">
        <v>335</v>
      </c>
      <c r="B10" s="53">
        <v>5</v>
      </c>
      <c r="C10" s="49"/>
      <c r="D10" s="50" t="s">
        <v>233</v>
      </c>
      <c r="E10" s="104" t="s">
        <v>320</v>
      </c>
      <c r="F10" s="51">
        <v>1012</v>
      </c>
      <c r="G10" s="52">
        <f>B10*F10</f>
        <v>5060</v>
      </c>
      <c r="H10" s="69">
        <f>G10*1.09</f>
        <v>5515.400000000001</v>
      </c>
      <c r="I10" s="74">
        <f>$H10</f>
        <v>5515.400000000001</v>
      </c>
      <c r="J10" s="78"/>
    </row>
    <row r="11" spans="1:10" s="150" customFormat="1" ht="16.5" customHeight="1">
      <c r="A11" s="122" t="s">
        <v>336</v>
      </c>
      <c r="B11" s="146"/>
      <c r="C11" s="146">
        <v>5</v>
      </c>
      <c r="D11" s="147" t="s">
        <v>233</v>
      </c>
      <c r="E11" s="147" t="s">
        <v>325</v>
      </c>
      <c r="F11" s="148">
        <v>1921</v>
      </c>
      <c r="G11" s="149">
        <f>C11*F11</f>
        <v>9605</v>
      </c>
      <c r="H11" s="149">
        <f>G11*1.09</f>
        <v>10469.45</v>
      </c>
      <c r="I11" s="74">
        <f>$H11</f>
        <v>10469.45</v>
      </c>
      <c r="J11" s="159"/>
    </row>
    <row r="12" spans="1:10" ht="16.5" customHeight="1">
      <c r="A12" s="48"/>
      <c r="B12" s="49"/>
      <c r="C12" s="49"/>
      <c r="D12" s="50"/>
      <c r="E12" s="50"/>
      <c r="F12" s="51"/>
      <c r="G12" s="52"/>
      <c r="H12" s="69"/>
      <c r="I12" s="56"/>
      <c r="J12" s="73"/>
    </row>
    <row r="13" spans="1:10" ht="16.5" customHeight="1">
      <c r="A13" s="48" t="s">
        <v>244</v>
      </c>
      <c r="B13" s="49">
        <v>10</v>
      </c>
      <c r="C13" s="49"/>
      <c r="D13" s="50" t="s">
        <v>233</v>
      </c>
      <c r="E13" s="104" t="s">
        <v>316</v>
      </c>
      <c r="F13" s="51">
        <v>191.99</v>
      </c>
      <c r="G13" s="52">
        <f>B13*F13</f>
        <v>1919.9</v>
      </c>
      <c r="H13" s="69">
        <f>G13*1.09</f>
        <v>2092.6910000000003</v>
      </c>
      <c r="I13" s="74">
        <f>$H13*0.8</f>
        <v>1674.1528000000003</v>
      </c>
      <c r="J13" s="80">
        <f>$H13*0.2</f>
        <v>418.5382000000001</v>
      </c>
    </row>
    <row r="14" spans="1:10" ht="16.5" customHeight="1">
      <c r="A14" s="54" t="s">
        <v>245</v>
      </c>
      <c r="B14" s="49">
        <v>2</v>
      </c>
      <c r="C14" s="49"/>
      <c r="D14" s="50" t="s">
        <v>233</v>
      </c>
      <c r="E14" s="50" t="s">
        <v>234</v>
      </c>
      <c r="F14" s="51">
        <v>731.99</v>
      </c>
      <c r="G14" s="52">
        <f>B14*F14</f>
        <v>1463.98</v>
      </c>
      <c r="H14" s="69">
        <f>G14*1.09</f>
        <v>1595.7382000000002</v>
      </c>
      <c r="I14" s="74">
        <f>$H14*0.8</f>
        <v>1276.5905600000003</v>
      </c>
      <c r="J14" s="80">
        <f>$H14*0.2</f>
        <v>319.1476400000001</v>
      </c>
    </row>
    <row r="15" spans="1:10" ht="16.5" customHeight="1">
      <c r="A15" s="48" t="s">
        <v>248</v>
      </c>
      <c r="B15" s="49" t="s">
        <v>8</v>
      </c>
      <c r="C15" s="49"/>
      <c r="D15" s="50" t="s">
        <v>235</v>
      </c>
      <c r="E15" s="50"/>
      <c r="F15" s="51">
        <v>7000</v>
      </c>
      <c r="G15" s="51">
        <v>5000</v>
      </c>
      <c r="H15" s="69">
        <f aca="true" t="shared" si="0" ref="H15:H21">G15*1.09</f>
        <v>5450</v>
      </c>
      <c r="I15" s="74">
        <f>$H15*0.75</f>
        <v>4087.5</v>
      </c>
      <c r="J15" s="80">
        <f>$H15*0.25</f>
        <v>1362.5</v>
      </c>
    </row>
    <row r="16" spans="1:10" ht="16.5" customHeight="1">
      <c r="A16" s="103" t="s">
        <v>293</v>
      </c>
      <c r="B16" s="49">
        <v>1</v>
      </c>
      <c r="C16" s="49"/>
      <c r="D16" s="50" t="s">
        <v>233</v>
      </c>
      <c r="E16" s="104" t="s">
        <v>318</v>
      </c>
      <c r="F16" s="51">
        <v>45000</v>
      </c>
      <c r="G16" s="52">
        <f>B16*F16</f>
        <v>45000</v>
      </c>
      <c r="H16" s="69">
        <f>G16*1.09</f>
        <v>49050</v>
      </c>
      <c r="I16" s="74">
        <f>$H16</f>
        <v>49050</v>
      </c>
      <c r="J16" s="78"/>
    </row>
    <row r="17" spans="1:10" ht="16.5" customHeight="1">
      <c r="A17" s="103" t="s">
        <v>294</v>
      </c>
      <c r="B17" s="49">
        <v>1</v>
      </c>
      <c r="C17" s="49"/>
      <c r="D17" s="50" t="s">
        <v>233</v>
      </c>
      <c r="E17" s="104" t="s">
        <v>318</v>
      </c>
      <c r="F17" s="51">
        <v>45000</v>
      </c>
      <c r="G17" s="52">
        <f>B17*F17</f>
        <v>45000</v>
      </c>
      <c r="H17" s="69">
        <f>G17*1.09</f>
        <v>49050</v>
      </c>
      <c r="I17" s="74"/>
      <c r="J17" s="80">
        <f>$H17</f>
        <v>49050</v>
      </c>
    </row>
    <row r="18" spans="1:10" ht="16.5" customHeight="1">
      <c r="A18" s="103" t="s">
        <v>331</v>
      </c>
      <c r="B18" s="49">
        <v>10</v>
      </c>
      <c r="C18" s="49"/>
      <c r="D18" s="104" t="s">
        <v>330</v>
      </c>
      <c r="E18" s="104" t="s">
        <v>8</v>
      </c>
      <c r="F18" s="51">
        <v>2000</v>
      </c>
      <c r="G18" s="52">
        <f>B18*F18</f>
        <v>20000</v>
      </c>
      <c r="H18" s="69">
        <f>G18*1.09</f>
        <v>21800</v>
      </c>
      <c r="I18" s="74"/>
      <c r="J18" s="80">
        <f>$H18</f>
        <v>21800</v>
      </c>
    </row>
    <row r="19" spans="1:10" ht="16.5" customHeight="1">
      <c r="A19" s="48"/>
      <c r="B19" s="49"/>
      <c r="C19" s="49"/>
      <c r="D19" s="50"/>
      <c r="E19" s="50"/>
      <c r="F19" s="51"/>
      <c r="G19" s="52"/>
      <c r="H19" s="69"/>
      <c r="I19" s="74"/>
      <c r="J19" s="73"/>
    </row>
    <row r="20" spans="1:10" ht="16.5" customHeight="1">
      <c r="A20" s="48" t="s">
        <v>250</v>
      </c>
      <c r="B20" s="49">
        <v>15</v>
      </c>
      <c r="C20" s="49"/>
      <c r="D20" s="50" t="s">
        <v>249</v>
      </c>
      <c r="E20" s="104" t="s">
        <v>319</v>
      </c>
      <c r="F20" s="51">
        <v>2000</v>
      </c>
      <c r="G20" s="52">
        <f>B20*F20</f>
        <v>30000</v>
      </c>
      <c r="H20" s="69">
        <f t="shared" si="0"/>
        <v>32700.000000000004</v>
      </c>
      <c r="I20" s="74">
        <f>$H20</f>
        <v>32700.000000000004</v>
      </c>
      <c r="J20" s="78"/>
    </row>
    <row r="21" spans="1:10" ht="16.5" customHeight="1">
      <c r="A21" s="48" t="s">
        <v>251</v>
      </c>
      <c r="B21" s="49">
        <v>2</v>
      </c>
      <c r="C21" s="49"/>
      <c r="D21" s="50" t="s">
        <v>249</v>
      </c>
      <c r="E21" s="104" t="s">
        <v>319</v>
      </c>
      <c r="F21" s="51">
        <v>2000</v>
      </c>
      <c r="G21" s="52">
        <f>B21*F21</f>
        <v>4000</v>
      </c>
      <c r="H21" s="69">
        <f t="shared" si="0"/>
        <v>4360</v>
      </c>
      <c r="I21" s="74"/>
      <c r="J21" s="80">
        <f>$H21</f>
        <v>4360</v>
      </c>
    </row>
    <row r="22" spans="1:10" ht="12.75">
      <c r="A22" s="48"/>
      <c r="B22" s="49"/>
      <c r="C22" s="49"/>
      <c r="D22" s="50"/>
      <c r="E22" s="50"/>
      <c r="F22" s="51"/>
      <c r="G22" s="52"/>
      <c r="H22" s="69"/>
      <c r="I22" s="56"/>
      <c r="J22" s="73"/>
    </row>
    <row r="23" spans="1:10" ht="12.75">
      <c r="A23" s="55"/>
      <c r="B23" s="56"/>
      <c r="C23" s="56"/>
      <c r="D23" s="56"/>
      <c r="E23" s="56"/>
      <c r="F23" s="50"/>
      <c r="G23" s="52"/>
      <c r="H23" s="69">
        <f>SUM(H6:H22)</f>
        <v>272476.9792</v>
      </c>
      <c r="I23" s="56"/>
      <c r="J23" s="73"/>
    </row>
    <row r="24" spans="1:10" ht="12.75">
      <c r="A24" s="55"/>
      <c r="B24" s="56"/>
      <c r="C24" s="56"/>
      <c r="D24" s="56"/>
      <c r="E24" s="56"/>
      <c r="F24" s="50"/>
      <c r="G24" s="57"/>
      <c r="H24" s="69"/>
      <c r="I24" s="56"/>
      <c r="J24" s="73"/>
    </row>
    <row r="25" spans="1:11" ht="19.5" thickBot="1">
      <c r="A25" s="58"/>
      <c r="B25" s="59"/>
      <c r="C25" s="59"/>
      <c r="D25" s="59"/>
      <c r="E25" s="59"/>
      <c r="F25" s="59"/>
      <c r="G25" s="60" t="s">
        <v>237</v>
      </c>
      <c r="H25" s="70">
        <f>H23-H24</f>
        <v>272476.9792</v>
      </c>
      <c r="I25" s="75">
        <f>SUM(I7:I24)</f>
        <v>195166.79336</v>
      </c>
      <c r="J25" s="76">
        <f>SUM(J7:J24)</f>
        <v>77310.18583999999</v>
      </c>
      <c r="K25" s="3">
        <f>SUM(I25:J25)</f>
        <v>272476.9792</v>
      </c>
    </row>
    <row r="26" ht="12.75">
      <c r="B26" s="61"/>
    </row>
    <row r="27" spans="7:8" ht="12.75">
      <c r="G27" s="3"/>
      <c r="H27" s="3"/>
    </row>
    <row r="28" spans="5:8" ht="12.75">
      <c r="E28" t="s">
        <v>8</v>
      </c>
      <c r="G28" s="62"/>
      <c r="H28" s="62"/>
    </row>
    <row r="29" ht="12.75">
      <c r="H29" s="3"/>
    </row>
    <row r="31" ht="12.75">
      <c r="G31" t="s">
        <v>8</v>
      </c>
    </row>
    <row r="35" spans="7:8" ht="12.75">
      <c r="G35" s="63"/>
      <c r="H35" s="63"/>
    </row>
    <row r="36" spans="7:8" ht="12.75">
      <c r="G36" s="63"/>
      <c r="H36" s="63"/>
    </row>
    <row r="37" spans="7:8" ht="12.75">
      <c r="G37" s="63"/>
      <c r="H37" s="63"/>
    </row>
    <row r="38" spans="7:8" ht="12.75">
      <c r="G38" s="63"/>
      <c r="H38" s="63"/>
    </row>
    <row r="39" spans="7:8" ht="12.75">
      <c r="G39" s="63"/>
      <c r="H39" s="63"/>
    </row>
    <row r="40" spans="7:8" ht="12.75">
      <c r="G40" s="63"/>
      <c r="H40" s="63"/>
    </row>
    <row r="41" spans="7:8" ht="12.75">
      <c r="G41" s="64"/>
      <c r="H41" s="64"/>
    </row>
    <row r="42" spans="7:8" ht="12.75">
      <c r="G42" s="63"/>
      <c r="H42" s="63"/>
    </row>
    <row r="43" spans="7:8" ht="12.75">
      <c r="G43" s="64"/>
      <c r="H43" s="64"/>
    </row>
    <row r="44" spans="7:8" ht="12.75">
      <c r="G44" s="64"/>
      <c r="H44" s="64"/>
    </row>
    <row r="45" spans="7:8" ht="12.75">
      <c r="G45" s="63"/>
      <c r="H45" s="63"/>
    </row>
    <row r="46" spans="7:8" ht="12.75">
      <c r="G46" s="64"/>
      <c r="H46" s="64"/>
    </row>
    <row r="47" spans="7:8" ht="12.75">
      <c r="G47" s="64"/>
      <c r="H47" s="64"/>
    </row>
    <row r="48" spans="7:8" ht="12.75">
      <c r="G48" s="65"/>
      <c r="H48" s="65"/>
    </row>
  </sheetData>
  <sheetProtection/>
  <printOptions/>
  <pageMargins left="0.7" right="0.7" top="0.75" bottom="0.75" header="0.3" footer="0.3"/>
  <pageSetup fitToHeight="1" fitToWidth="1" horizontalDpi="600" verticalDpi="600" orientation="landscape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36.28125" style="0" customWidth="1"/>
    <col min="2" max="2" width="11.00390625" style="0" customWidth="1"/>
    <col min="3" max="3" width="9.421875" style="0" customWidth="1"/>
    <col min="5" max="5" width="21.00390625" style="0" customWidth="1"/>
    <col min="6" max="6" width="15.00390625" style="0" customWidth="1"/>
    <col min="7" max="7" width="18.421875" style="0" customWidth="1"/>
    <col min="8" max="8" width="21.421875" style="0" customWidth="1"/>
    <col min="9" max="9" width="17.421875" style="0" customWidth="1"/>
    <col min="10" max="10" width="17.140625" style="0" customWidth="1"/>
    <col min="11" max="11" width="14.28125" style="0" customWidth="1"/>
  </cols>
  <sheetData>
    <row r="1" ht="26.25">
      <c r="A1" s="6" t="s">
        <v>332</v>
      </c>
    </row>
    <row r="2" ht="26.25">
      <c r="A2" s="6"/>
    </row>
    <row r="3" spans="5:8" ht="18">
      <c r="E3" s="44"/>
      <c r="F3" s="44"/>
      <c r="G3" s="45"/>
      <c r="H3" s="45"/>
    </row>
    <row r="4" ht="18.75" thickBot="1">
      <c r="A4" s="7" t="s">
        <v>226</v>
      </c>
    </row>
    <row r="5" spans="1:10" ht="13.5" thickTop="1">
      <c r="A5" s="46" t="s">
        <v>14</v>
      </c>
      <c r="B5" s="47" t="s">
        <v>227</v>
      </c>
      <c r="C5" s="47" t="s">
        <v>228</v>
      </c>
      <c r="D5" s="47" t="s">
        <v>229</v>
      </c>
      <c r="E5" s="47" t="s">
        <v>5</v>
      </c>
      <c r="F5" s="47" t="s">
        <v>230</v>
      </c>
      <c r="G5" s="47" t="s">
        <v>231</v>
      </c>
      <c r="H5" s="68" t="s">
        <v>232</v>
      </c>
      <c r="I5" s="71" t="s">
        <v>188</v>
      </c>
      <c r="J5" s="72" t="s">
        <v>247</v>
      </c>
    </row>
    <row r="6" spans="1:10" ht="16.5" customHeight="1">
      <c r="A6" s="48"/>
      <c r="B6" s="49"/>
      <c r="C6" s="49"/>
      <c r="D6" s="50"/>
      <c r="E6" s="50"/>
      <c r="F6" s="51"/>
      <c r="G6" s="52"/>
      <c r="H6" s="69"/>
      <c r="I6" s="56"/>
      <c r="J6" s="73"/>
    </row>
    <row r="7" spans="1:10" s="150" customFormat="1" ht="16.5" customHeight="1">
      <c r="A7" s="160" t="s">
        <v>338</v>
      </c>
      <c r="B7" s="161" t="s">
        <v>8</v>
      </c>
      <c r="C7" s="151">
        <v>30</v>
      </c>
      <c r="D7" s="152" t="s">
        <v>233</v>
      </c>
      <c r="E7" s="147" t="s">
        <v>337</v>
      </c>
      <c r="F7" s="148">
        <v>846.6</v>
      </c>
      <c r="G7" s="162">
        <f>C7*F7</f>
        <v>25398</v>
      </c>
      <c r="H7" s="163">
        <f>G7*1.09</f>
        <v>27683.820000000003</v>
      </c>
      <c r="I7" s="129">
        <f>$H7</f>
        <v>27683.820000000003</v>
      </c>
      <c r="J7" s="164"/>
    </row>
    <row r="8" spans="1:10" s="150" customFormat="1" ht="16.5" customHeight="1">
      <c r="A8" s="160" t="s">
        <v>339</v>
      </c>
      <c r="B8" s="161" t="s">
        <v>8</v>
      </c>
      <c r="C8" s="151">
        <v>36</v>
      </c>
      <c r="D8" s="152" t="s">
        <v>233</v>
      </c>
      <c r="E8" s="147" t="s">
        <v>337</v>
      </c>
      <c r="F8" s="148">
        <v>846.6</v>
      </c>
      <c r="G8" s="162">
        <f>C8*F8</f>
        <v>30477.600000000002</v>
      </c>
      <c r="H8" s="163">
        <f>G8*1.09</f>
        <v>33220.584</v>
      </c>
      <c r="I8" s="129">
        <f>$H8</f>
        <v>33220.584</v>
      </c>
      <c r="J8" s="164"/>
    </row>
    <row r="9" spans="1:10" s="150" customFormat="1" ht="16.5" customHeight="1">
      <c r="A9" s="122" t="s">
        <v>340</v>
      </c>
      <c r="B9" s="161" t="s">
        <v>8</v>
      </c>
      <c r="C9" s="151">
        <v>30</v>
      </c>
      <c r="D9" s="152" t="s">
        <v>233</v>
      </c>
      <c r="E9" s="147" t="s">
        <v>337</v>
      </c>
      <c r="F9" s="148">
        <v>846.6</v>
      </c>
      <c r="G9" s="154">
        <f>C9*F9</f>
        <v>25398</v>
      </c>
      <c r="H9" s="154">
        <f>G9*1.09</f>
        <v>27683.820000000003</v>
      </c>
      <c r="I9" s="165">
        <f>$H9</f>
        <v>27683.820000000003</v>
      </c>
      <c r="J9" s="166"/>
    </row>
    <row r="10" spans="1:10" ht="16.5" customHeight="1">
      <c r="A10" s="48"/>
      <c r="B10" s="49"/>
      <c r="C10" s="49"/>
      <c r="D10" s="50"/>
      <c r="E10" s="50"/>
      <c r="F10" s="51"/>
      <c r="G10" s="52"/>
      <c r="H10" s="69"/>
      <c r="I10" s="56"/>
      <c r="J10" s="73"/>
    </row>
    <row r="11" spans="1:10" ht="16.5" customHeight="1">
      <c r="A11" s="103" t="s">
        <v>335</v>
      </c>
      <c r="B11" s="53">
        <v>5</v>
      </c>
      <c r="C11" s="49"/>
      <c r="D11" s="50" t="s">
        <v>233</v>
      </c>
      <c r="E11" s="104" t="s">
        <v>320</v>
      </c>
      <c r="F11" s="51">
        <v>1012</v>
      </c>
      <c r="G11" s="52">
        <f>B11*F11</f>
        <v>5060</v>
      </c>
      <c r="H11" s="69">
        <f>G11*1.09</f>
        <v>5515.400000000001</v>
      </c>
      <c r="I11" s="74">
        <f>$H11</f>
        <v>5515.400000000001</v>
      </c>
      <c r="J11" s="78"/>
    </row>
    <row r="12" spans="1:10" s="150" customFormat="1" ht="16.5" customHeight="1">
      <c r="A12" s="122" t="s">
        <v>336</v>
      </c>
      <c r="B12" s="146"/>
      <c r="C12" s="146">
        <v>5</v>
      </c>
      <c r="D12" s="147" t="s">
        <v>233</v>
      </c>
      <c r="E12" s="147" t="s">
        <v>325</v>
      </c>
      <c r="F12" s="148">
        <v>1921</v>
      </c>
      <c r="G12" s="149">
        <f>C12*F12</f>
        <v>9605</v>
      </c>
      <c r="H12" s="149">
        <f>G12*1.09</f>
        <v>10469.45</v>
      </c>
      <c r="I12" s="74">
        <f>$H12</f>
        <v>10469.45</v>
      </c>
      <c r="J12" s="159"/>
    </row>
    <row r="13" spans="1:10" ht="16.5" customHeight="1">
      <c r="A13" s="48"/>
      <c r="B13" s="49"/>
      <c r="C13" s="49"/>
      <c r="D13" s="50"/>
      <c r="E13" s="50"/>
      <c r="F13" s="51"/>
      <c r="G13" s="52"/>
      <c r="H13" s="69"/>
      <c r="I13" s="56"/>
      <c r="J13" s="73"/>
    </row>
    <row r="14" spans="1:10" ht="16.5" customHeight="1">
      <c r="A14" s="48" t="s">
        <v>244</v>
      </c>
      <c r="B14" s="49">
        <v>10</v>
      </c>
      <c r="C14" s="49"/>
      <c r="D14" s="50" t="s">
        <v>233</v>
      </c>
      <c r="E14" s="104" t="s">
        <v>316</v>
      </c>
      <c r="F14" s="51">
        <v>191.99</v>
      </c>
      <c r="G14" s="52">
        <f>B14*F14</f>
        <v>1919.9</v>
      </c>
      <c r="H14" s="69">
        <f aca="true" t="shared" si="0" ref="H14:H22">G14*1.09</f>
        <v>2092.6910000000003</v>
      </c>
      <c r="I14" s="74">
        <f>$H14*0.8</f>
        <v>1674.1528000000003</v>
      </c>
      <c r="J14" s="80">
        <f>$H14*0.2</f>
        <v>418.5382000000001</v>
      </c>
    </row>
    <row r="15" spans="1:10" ht="16.5" customHeight="1">
      <c r="A15" s="54" t="s">
        <v>245</v>
      </c>
      <c r="B15" s="49">
        <v>2</v>
      </c>
      <c r="C15" s="49"/>
      <c r="D15" s="50" t="s">
        <v>233</v>
      </c>
      <c r="E15" s="50" t="s">
        <v>234</v>
      </c>
      <c r="F15" s="51">
        <v>731.99</v>
      </c>
      <c r="G15" s="52">
        <f>B15*F15</f>
        <v>1463.98</v>
      </c>
      <c r="H15" s="69">
        <f t="shared" si="0"/>
        <v>1595.7382000000002</v>
      </c>
      <c r="I15" s="74">
        <f>$H15*0.8</f>
        <v>1276.5905600000003</v>
      </c>
      <c r="J15" s="80">
        <f>$H15*0.2</f>
        <v>319.1476400000001</v>
      </c>
    </row>
    <row r="16" spans="1:10" ht="16.5" customHeight="1">
      <c r="A16" s="48" t="s">
        <v>248</v>
      </c>
      <c r="B16" s="49" t="s">
        <v>8</v>
      </c>
      <c r="C16" s="49"/>
      <c r="D16" s="50" t="s">
        <v>235</v>
      </c>
      <c r="E16" s="50"/>
      <c r="F16" s="51">
        <v>7000</v>
      </c>
      <c r="G16" s="51">
        <v>5000</v>
      </c>
      <c r="H16" s="69">
        <f t="shared" si="0"/>
        <v>5450</v>
      </c>
      <c r="I16" s="74">
        <f>$H16*0.75</f>
        <v>4087.5</v>
      </c>
      <c r="J16" s="80">
        <f>$H16*0.25</f>
        <v>1362.5</v>
      </c>
    </row>
    <row r="17" spans="1:10" ht="16.5" customHeight="1">
      <c r="A17" s="103" t="s">
        <v>293</v>
      </c>
      <c r="B17" s="49">
        <v>1</v>
      </c>
      <c r="C17" s="49"/>
      <c r="D17" s="50" t="s">
        <v>233</v>
      </c>
      <c r="E17" s="104" t="s">
        <v>318</v>
      </c>
      <c r="F17" s="51">
        <v>45000</v>
      </c>
      <c r="G17" s="52">
        <f>B17*F17</f>
        <v>45000</v>
      </c>
      <c r="H17" s="69">
        <f>G17*1.09</f>
        <v>49050</v>
      </c>
      <c r="I17" s="74">
        <f>$H17</f>
        <v>49050</v>
      </c>
      <c r="J17" s="78"/>
    </row>
    <row r="18" spans="1:10" ht="16.5" customHeight="1">
      <c r="A18" s="103"/>
      <c r="B18" s="49"/>
      <c r="C18" s="49"/>
      <c r="D18" s="50"/>
      <c r="E18" s="104"/>
      <c r="F18" s="51"/>
      <c r="G18" s="52"/>
      <c r="H18" s="69"/>
      <c r="I18" s="74"/>
      <c r="J18" s="80"/>
    </row>
    <row r="19" spans="1:10" ht="16.5" customHeight="1">
      <c r="A19" s="103" t="s">
        <v>331</v>
      </c>
      <c r="B19" s="49">
        <v>10</v>
      </c>
      <c r="C19" s="49"/>
      <c r="D19" s="104" t="s">
        <v>330</v>
      </c>
      <c r="E19" s="104" t="s">
        <v>8</v>
      </c>
      <c r="F19" s="51">
        <v>2000</v>
      </c>
      <c r="G19" s="52">
        <f>B19*F19</f>
        <v>20000</v>
      </c>
      <c r="H19" s="69">
        <f>G19*1.09</f>
        <v>21800</v>
      </c>
      <c r="I19" s="74"/>
      <c r="J19" s="80">
        <f>$H19</f>
        <v>21800</v>
      </c>
    </row>
    <row r="20" spans="1:10" ht="16.5" customHeight="1">
      <c r="A20" s="48"/>
      <c r="B20" s="49"/>
      <c r="C20" s="49"/>
      <c r="D20" s="50"/>
      <c r="E20" s="50"/>
      <c r="F20" s="51"/>
      <c r="G20" s="52"/>
      <c r="H20" s="69"/>
      <c r="I20" s="74"/>
      <c r="J20" s="73"/>
    </row>
    <row r="21" spans="1:10" ht="16.5" customHeight="1">
      <c r="A21" s="48" t="s">
        <v>250</v>
      </c>
      <c r="B21" s="49">
        <v>15</v>
      </c>
      <c r="C21" s="49"/>
      <c r="D21" s="50" t="s">
        <v>249</v>
      </c>
      <c r="E21" s="104" t="s">
        <v>319</v>
      </c>
      <c r="F21" s="51">
        <v>2000</v>
      </c>
      <c r="G21" s="52">
        <f>B21*F21</f>
        <v>30000</v>
      </c>
      <c r="H21" s="69">
        <f t="shared" si="0"/>
        <v>32700.000000000004</v>
      </c>
      <c r="I21" s="74">
        <f>$H21</f>
        <v>32700.000000000004</v>
      </c>
      <c r="J21" s="78"/>
    </row>
    <row r="22" spans="1:10" ht="16.5" customHeight="1">
      <c r="A22" s="48" t="s">
        <v>251</v>
      </c>
      <c r="B22" s="49">
        <v>2</v>
      </c>
      <c r="C22" s="49"/>
      <c r="D22" s="50" t="s">
        <v>249</v>
      </c>
      <c r="E22" s="104" t="s">
        <v>319</v>
      </c>
      <c r="F22" s="51">
        <v>2000</v>
      </c>
      <c r="G22" s="52">
        <f>B22*F22</f>
        <v>4000</v>
      </c>
      <c r="H22" s="69">
        <f t="shared" si="0"/>
        <v>4360</v>
      </c>
      <c r="I22" s="74"/>
      <c r="J22" s="80">
        <f>$H22</f>
        <v>4360</v>
      </c>
    </row>
    <row r="23" spans="1:10" ht="12.75">
      <c r="A23" s="48"/>
      <c r="B23" s="49"/>
      <c r="C23" s="49"/>
      <c r="D23" s="50"/>
      <c r="E23" s="50"/>
      <c r="F23" s="51"/>
      <c r="G23" s="52"/>
      <c r="H23" s="69"/>
      <c r="I23" s="56"/>
      <c r="J23" s="73"/>
    </row>
    <row r="24" spans="1:10" ht="12.75">
      <c r="A24" s="55"/>
      <c r="B24" s="56"/>
      <c r="C24" s="56"/>
      <c r="D24" s="56"/>
      <c r="E24" s="56"/>
      <c r="F24" s="50"/>
      <c r="G24" s="52"/>
      <c r="H24" s="69">
        <f>SUM(H6:H23)</f>
        <v>221621.50320000004</v>
      </c>
      <c r="I24" s="56"/>
      <c r="J24" s="73"/>
    </row>
    <row r="25" spans="1:10" ht="12.75">
      <c r="A25" s="55"/>
      <c r="B25" s="56"/>
      <c r="C25" s="56"/>
      <c r="D25" s="56"/>
      <c r="E25" s="56"/>
      <c r="F25" s="50"/>
      <c r="G25" s="57"/>
      <c r="H25" s="69"/>
      <c r="I25" s="56"/>
      <c r="J25" s="73"/>
    </row>
    <row r="26" spans="1:11" ht="19.5" thickBot="1">
      <c r="A26" s="58"/>
      <c r="B26" s="59"/>
      <c r="C26" s="59"/>
      <c r="D26" s="59"/>
      <c r="E26" s="59"/>
      <c r="F26" s="59"/>
      <c r="G26" s="60" t="s">
        <v>237</v>
      </c>
      <c r="H26" s="70">
        <f>H24-H25</f>
        <v>221621.50320000004</v>
      </c>
      <c r="I26" s="75">
        <f>SUM(I7:I25)</f>
        <v>193361.31736</v>
      </c>
      <c r="J26" s="76">
        <f>SUM(J6:J25)</f>
        <v>28260.18584</v>
      </c>
      <c r="K26" s="3">
        <f>SUM(I26:J26)</f>
        <v>221621.50319999998</v>
      </c>
    </row>
    <row r="27" ht="12.75">
      <c r="B27" s="61"/>
    </row>
    <row r="28" spans="7:8" ht="12.75">
      <c r="G28" s="3"/>
      <c r="H28" s="3"/>
    </row>
    <row r="29" spans="5:8" ht="12.75">
      <c r="E29" t="s">
        <v>8</v>
      </c>
      <c r="G29" s="62"/>
      <c r="H29" s="62"/>
    </row>
    <row r="30" ht="12.75">
      <c r="H30" s="3"/>
    </row>
    <row r="32" ht="12.75">
      <c r="G32" t="s">
        <v>8</v>
      </c>
    </row>
    <row r="36" spans="7:8" ht="12.75">
      <c r="G36" s="63"/>
      <c r="H36" s="63"/>
    </row>
    <row r="37" spans="7:8" ht="12.75">
      <c r="G37" s="63"/>
      <c r="H37" s="63"/>
    </row>
    <row r="38" spans="7:8" ht="12.75">
      <c r="G38" s="63"/>
      <c r="H38" s="63"/>
    </row>
    <row r="39" spans="7:8" ht="12.75">
      <c r="G39" s="63"/>
      <c r="H39" s="63"/>
    </row>
    <row r="40" spans="7:8" ht="12.75">
      <c r="G40" s="63"/>
      <c r="H40" s="63"/>
    </row>
    <row r="41" spans="7:8" ht="12.75">
      <c r="G41" s="63"/>
      <c r="H41" s="63"/>
    </row>
    <row r="42" spans="7:8" ht="12.75">
      <c r="G42" s="64"/>
      <c r="H42" s="64"/>
    </row>
    <row r="43" spans="7:8" ht="12.75">
      <c r="G43" s="63"/>
      <c r="H43" s="63"/>
    </row>
    <row r="44" spans="7:8" ht="12.75">
      <c r="G44" s="64"/>
      <c r="H44" s="64"/>
    </row>
    <row r="45" spans="7:8" ht="12.75">
      <c r="G45" s="64"/>
      <c r="H45" s="64"/>
    </row>
    <row r="46" spans="7:8" ht="12.75">
      <c r="G46" s="63"/>
      <c r="H46" s="63"/>
    </row>
    <row r="47" spans="7:8" ht="12.75">
      <c r="G47" s="64"/>
      <c r="H47" s="64"/>
    </row>
    <row r="48" spans="7:8" ht="12.75">
      <c r="G48" s="64"/>
      <c r="H48" s="64"/>
    </row>
    <row r="49" spans="7:8" ht="12.75">
      <c r="G49" s="65"/>
      <c r="H49" s="65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6"/>
  <sheetViews>
    <sheetView zoomScalePageLayoutView="0" workbookViewId="0" topLeftCell="A13">
      <selection activeCell="E92" sqref="E92"/>
    </sheetView>
  </sheetViews>
  <sheetFormatPr defaultColWidth="9.140625" defaultRowHeight="12.75"/>
  <cols>
    <col min="1" max="1" width="13.8515625" style="0" customWidth="1"/>
    <col min="2" max="3" width="7.00390625" style="0" customWidth="1"/>
    <col min="4" max="5" width="31.140625" style="0" customWidth="1"/>
    <col min="6" max="6" width="19.57421875" style="0" customWidth="1"/>
    <col min="7" max="7" width="25.7109375" style="0" customWidth="1"/>
    <col min="8" max="8" width="8.28125" style="0" customWidth="1"/>
    <col min="9" max="10" width="8.421875" style="0" customWidth="1"/>
    <col min="11" max="11" width="20.140625" style="0" customWidth="1"/>
    <col min="12" max="12" width="26.7109375" style="0" customWidth="1"/>
  </cols>
  <sheetData>
    <row r="1" spans="8:10" ht="12.75">
      <c r="H1" t="s">
        <v>10</v>
      </c>
      <c r="I1" t="s">
        <v>1</v>
      </c>
      <c r="J1" t="s">
        <v>179</v>
      </c>
    </row>
    <row r="2" spans="1:11" ht="12.75">
      <c r="A2" t="s">
        <v>0</v>
      </c>
      <c r="B2" t="s">
        <v>178</v>
      </c>
      <c r="C2" t="s">
        <v>1</v>
      </c>
      <c r="G2" t="s">
        <v>16</v>
      </c>
      <c r="K2" t="s">
        <v>2</v>
      </c>
    </row>
    <row r="3" spans="1:12" ht="12.75">
      <c r="A3" t="s">
        <v>17</v>
      </c>
      <c r="B3">
        <v>1</v>
      </c>
      <c r="D3" t="s">
        <v>18</v>
      </c>
      <c r="I3">
        <v>1</v>
      </c>
      <c r="J3">
        <v>1</v>
      </c>
      <c r="K3" t="s">
        <v>19</v>
      </c>
      <c r="L3" t="s">
        <v>20</v>
      </c>
    </row>
    <row r="4" spans="1:12" ht="12.75">
      <c r="A4" t="s">
        <v>21</v>
      </c>
      <c r="B4">
        <v>4</v>
      </c>
      <c r="D4" t="s">
        <v>22</v>
      </c>
      <c r="H4">
        <v>2</v>
      </c>
      <c r="K4" t="s">
        <v>23</v>
      </c>
      <c r="L4" t="s">
        <v>24</v>
      </c>
    </row>
    <row r="5" spans="1:7" ht="12.75">
      <c r="A5" t="s">
        <v>25</v>
      </c>
      <c r="B5">
        <v>1</v>
      </c>
      <c r="D5" t="s">
        <v>26</v>
      </c>
      <c r="F5">
        <v>2</v>
      </c>
      <c r="G5" t="s">
        <v>27</v>
      </c>
    </row>
    <row r="6" spans="1:11" ht="12.75">
      <c r="A6" t="s">
        <v>7</v>
      </c>
      <c r="B6">
        <v>67</v>
      </c>
      <c r="C6">
        <f>B6</f>
        <v>67</v>
      </c>
      <c r="I6">
        <v>2</v>
      </c>
      <c r="K6" t="s">
        <v>28</v>
      </c>
    </row>
    <row r="7" spans="1:7" ht="12.75">
      <c r="A7" t="s">
        <v>29</v>
      </c>
      <c r="B7">
        <v>30</v>
      </c>
      <c r="C7">
        <f>B7</f>
        <v>30</v>
      </c>
      <c r="D7" t="s">
        <v>30</v>
      </c>
      <c r="F7">
        <v>1</v>
      </c>
      <c r="G7" t="s">
        <v>31</v>
      </c>
    </row>
    <row r="8" spans="1:7" ht="12.75">
      <c r="A8" t="s">
        <v>32</v>
      </c>
      <c r="B8">
        <v>1</v>
      </c>
      <c r="D8" t="s">
        <v>33</v>
      </c>
      <c r="F8">
        <v>1</v>
      </c>
      <c r="G8" t="s">
        <v>34</v>
      </c>
    </row>
    <row r="9" spans="1:4" ht="12.75">
      <c r="A9" t="s">
        <v>35</v>
      </c>
      <c r="B9">
        <v>1</v>
      </c>
      <c r="D9" t="s">
        <v>14</v>
      </c>
    </row>
    <row r="10" spans="1:4" ht="12.75">
      <c r="A10" t="s">
        <v>36</v>
      </c>
      <c r="B10">
        <v>2</v>
      </c>
      <c r="D10" t="s">
        <v>13</v>
      </c>
    </row>
    <row r="11" spans="1:12" ht="12.75">
      <c r="A11" t="s">
        <v>37</v>
      </c>
      <c r="B11">
        <v>6</v>
      </c>
      <c r="D11" t="s">
        <v>38</v>
      </c>
      <c r="H11">
        <v>2</v>
      </c>
      <c r="K11" t="s">
        <v>39</v>
      </c>
      <c r="L11" t="s">
        <v>40</v>
      </c>
    </row>
    <row r="12" spans="1:11" ht="12.75">
      <c r="A12" t="s">
        <v>41</v>
      </c>
      <c r="B12">
        <v>5</v>
      </c>
      <c r="D12" t="s">
        <v>4</v>
      </c>
      <c r="I12">
        <v>1</v>
      </c>
      <c r="K12" t="s">
        <v>19</v>
      </c>
    </row>
    <row r="13" spans="1:11" ht="12.75">
      <c r="A13" t="s">
        <v>42</v>
      </c>
      <c r="B13">
        <v>17</v>
      </c>
      <c r="C13">
        <f>B13</f>
        <v>17</v>
      </c>
      <c r="D13" t="s">
        <v>43</v>
      </c>
      <c r="F13">
        <v>1</v>
      </c>
      <c r="G13" t="s">
        <v>44</v>
      </c>
      <c r="I13">
        <v>1</v>
      </c>
      <c r="K13" t="s">
        <v>45</v>
      </c>
    </row>
    <row r="14" spans="1:12" ht="12.75">
      <c r="A14" t="s">
        <v>46</v>
      </c>
      <c r="B14">
        <v>3</v>
      </c>
      <c r="D14" t="s">
        <v>47</v>
      </c>
      <c r="H14">
        <v>2</v>
      </c>
      <c r="K14" t="s">
        <v>48</v>
      </c>
      <c r="L14" t="s">
        <v>49</v>
      </c>
    </row>
    <row r="15" spans="1:11" ht="12.75">
      <c r="A15" t="s">
        <v>50</v>
      </c>
      <c r="B15">
        <v>1</v>
      </c>
      <c r="C15">
        <f>B15</f>
        <v>1</v>
      </c>
      <c r="D15" t="s">
        <v>3</v>
      </c>
      <c r="H15">
        <v>1</v>
      </c>
      <c r="K15" t="s">
        <v>51</v>
      </c>
    </row>
    <row r="16" spans="1:11" ht="12.75">
      <c r="A16" t="s">
        <v>52</v>
      </c>
      <c r="B16">
        <v>11</v>
      </c>
      <c r="C16">
        <f>B16</f>
        <v>11</v>
      </c>
      <c r="D16" t="s">
        <v>53</v>
      </c>
      <c r="I16">
        <v>2</v>
      </c>
      <c r="K16" t="s">
        <v>19</v>
      </c>
    </row>
    <row r="17" spans="1:11" ht="12.75">
      <c r="A17" t="s">
        <v>54</v>
      </c>
      <c r="B17">
        <v>1</v>
      </c>
      <c r="D17" t="s">
        <v>3</v>
      </c>
      <c r="H17">
        <v>1</v>
      </c>
      <c r="K17" t="s">
        <v>51</v>
      </c>
    </row>
    <row r="18" spans="1:11" ht="12.75">
      <c r="A18" t="s">
        <v>55</v>
      </c>
      <c r="B18">
        <v>1</v>
      </c>
      <c r="D18" t="s">
        <v>56</v>
      </c>
      <c r="H18">
        <v>1</v>
      </c>
      <c r="K18" t="s">
        <v>57</v>
      </c>
    </row>
    <row r="19" spans="1:11" ht="12.75">
      <c r="A19" t="s">
        <v>58</v>
      </c>
      <c r="B19">
        <v>1</v>
      </c>
      <c r="D19" t="s">
        <v>59</v>
      </c>
      <c r="H19">
        <v>1</v>
      </c>
      <c r="K19" t="s">
        <v>60</v>
      </c>
    </row>
    <row r="20" spans="1:11" ht="12.75">
      <c r="A20" t="s">
        <v>61</v>
      </c>
      <c r="B20">
        <v>1</v>
      </c>
      <c r="D20" t="s">
        <v>59</v>
      </c>
      <c r="H20">
        <v>1</v>
      </c>
      <c r="K20" t="s">
        <v>60</v>
      </c>
    </row>
    <row r="21" spans="1:11" ht="12.75">
      <c r="A21" t="s">
        <v>62</v>
      </c>
      <c r="B21">
        <v>1</v>
      </c>
      <c r="D21" t="s">
        <v>59</v>
      </c>
      <c r="H21">
        <v>1</v>
      </c>
      <c r="K21" t="s">
        <v>60</v>
      </c>
    </row>
    <row r="22" spans="1:11" ht="12.75">
      <c r="A22" t="s">
        <v>63</v>
      </c>
      <c r="B22">
        <v>1</v>
      </c>
      <c r="D22" t="s">
        <v>59</v>
      </c>
      <c r="H22">
        <v>1</v>
      </c>
      <c r="K22" t="s">
        <v>64</v>
      </c>
    </row>
    <row r="23" spans="1:11" ht="12.75">
      <c r="A23" t="s">
        <v>65</v>
      </c>
      <c r="B23">
        <v>2</v>
      </c>
      <c r="D23" t="s">
        <v>4</v>
      </c>
      <c r="H23">
        <v>1</v>
      </c>
      <c r="K23" t="s">
        <v>60</v>
      </c>
    </row>
    <row r="24" spans="1:11" ht="12.75">
      <c r="A24" t="s">
        <v>66</v>
      </c>
      <c r="B24">
        <v>1</v>
      </c>
      <c r="D24" t="s">
        <v>4</v>
      </c>
      <c r="H24">
        <v>1</v>
      </c>
      <c r="K24" t="s">
        <v>64</v>
      </c>
    </row>
    <row r="25" spans="1:12" ht="12.75">
      <c r="A25" t="s">
        <v>67</v>
      </c>
      <c r="B25">
        <v>12</v>
      </c>
      <c r="D25" t="s">
        <v>68</v>
      </c>
      <c r="H25">
        <v>7</v>
      </c>
      <c r="I25">
        <v>1</v>
      </c>
      <c r="K25" t="s">
        <v>69</v>
      </c>
      <c r="L25" t="s">
        <v>70</v>
      </c>
    </row>
    <row r="26" spans="1:11" ht="12.75">
      <c r="A26" t="s">
        <v>71</v>
      </c>
      <c r="B26">
        <v>2</v>
      </c>
      <c r="D26" t="s">
        <v>72</v>
      </c>
      <c r="I26">
        <v>1</v>
      </c>
      <c r="K26" t="s">
        <v>73</v>
      </c>
    </row>
    <row r="27" spans="1:7" ht="12.75">
      <c r="A27" t="s">
        <v>74</v>
      </c>
      <c r="B27">
        <v>0</v>
      </c>
      <c r="D27" t="s">
        <v>75</v>
      </c>
      <c r="F27">
        <v>1</v>
      </c>
      <c r="G27" t="s">
        <v>76</v>
      </c>
    </row>
    <row r="28" spans="1:7" ht="12.75">
      <c r="A28" t="s">
        <v>25</v>
      </c>
      <c r="B28">
        <v>0</v>
      </c>
      <c r="D28" t="s">
        <v>14</v>
      </c>
      <c r="F28">
        <v>1</v>
      </c>
      <c r="G28" t="s">
        <v>77</v>
      </c>
    </row>
    <row r="29" spans="1:11" ht="12.75">
      <c r="A29" t="s">
        <v>78</v>
      </c>
      <c r="B29">
        <v>38</v>
      </c>
      <c r="C29">
        <f>B29</f>
        <v>38</v>
      </c>
      <c r="D29" t="s">
        <v>79</v>
      </c>
      <c r="F29">
        <v>1</v>
      </c>
      <c r="G29" t="s">
        <v>80</v>
      </c>
      <c r="H29">
        <v>2</v>
      </c>
      <c r="K29" t="s">
        <v>81</v>
      </c>
    </row>
    <row r="30" spans="1:7" ht="12.75">
      <c r="A30" t="s">
        <v>82</v>
      </c>
      <c r="B30">
        <v>5</v>
      </c>
      <c r="D30" t="s">
        <v>14</v>
      </c>
      <c r="F30">
        <v>1</v>
      </c>
      <c r="G30" t="s">
        <v>77</v>
      </c>
    </row>
    <row r="31" spans="1:11" ht="12.75">
      <c r="A31" t="s">
        <v>83</v>
      </c>
      <c r="B31">
        <v>1</v>
      </c>
      <c r="D31" t="s">
        <v>84</v>
      </c>
      <c r="H31">
        <v>1</v>
      </c>
      <c r="K31" t="s">
        <v>48</v>
      </c>
    </row>
    <row r="32" spans="1:7" ht="12.75">
      <c r="A32" t="s">
        <v>85</v>
      </c>
      <c r="B32">
        <v>0</v>
      </c>
      <c r="D32" t="s">
        <v>14</v>
      </c>
      <c r="F32">
        <v>1</v>
      </c>
      <c r="G32" t="s">
        <v>77</v>
      </c>
    </row>
    <row r="33" spans="1:11" ht="12.75">
      <c r="A33" t="s">
        <v>86</v>
      </c>
      <c r="B33">
        <v>33</v>
      </c>
      <c r="C33">
        <f>B33</f>
        <v>33</v>
      </c>
      <c r="D33" t="s">
        <v>87</v>
      </c>
      <c r="F33">
        <v>1</v>
      </c>
      <c r="G33" t="s">
        <v>77</v>
      </c>
      <c r="I33">
        <v>1</v>
      </c>
      <c r="K33" t="s">
        <v>88</v>
      </c>
    </row>
    <row r="34" spans="1:7" ht="12.75">
      <c r="A34" t="s">
        <v>89</v>
      </c>
      <c r="B34">
        <v>0</v>
      </c>
      <c r="D34" t="s">
        <v>14</v>
      </c>
      <c r="F34">
        <v>1</v>
      </c>
      <c r="G34" t="s">
        <v>77</v>
      </c>
    </row>
    <row r="35" spans="1:4" ht="12.75">
      <c r="A35" t="s">
        <v>90</v>
      </c>
      <c r="B35">
        <v>1</v>
      </c>
      <c r="D35" t="s">
        <v>91</v>
      </c>
    </row>
    <row r="36" spans="1:7" ht="12.75">
      <c r="A36" t="s">
        <v>92</v>
      </c>
      <c r="B36">
        <v>0</v>
      </c>
      <c r="D36" t="s">
        <v>14</v>
      </c>
      <c r="F36">
        <v>1</v>
      </c>
      <c r="G36" t="s">
        <v>77</v>
      </c>
    </row>
    <row r="37" spans="1:7" ht="12.75">
      <c r="A37" t="s">
        <v>93</v>
      </c>
      <c r="B37">
        <v>0</v>
      </c>
      <c r="D37" t="s">
        <v>14</v>
      </c>
      <c r="F37">
        <v>1</v>
      </c>
      <c r="G37" t="s">
        <v>94</v>
      </c>
    </row>
    <row r="38" spans="1:7" ht="12.75">
      <c r="A38" t="s">
        <v>95</v>
      </c>
      <c r="B38">
        <v>0</v>
      </c>
      <c r="D38" t="s">
        <v>14</v>
      </c>
      <c r="F38">
        <v>1</v>
      </c>
      <c r="G38" t="s">
        <v>77</v>
      </c>
    </row>
    <row r="39" spans="1:7" ht="12.75">
      <c r="A39" t="s">
        <v>96</v>
      </c>
      <c r="B39">
        <v>1</v>
      </c>
      <c r="D39" t="s">
        <v>14</v>
      </c>
      <c r="F39">
        <v>1</v>
      </c>
      <c r="G39" t="s">
        <v>97</v>
      </c>
    </row>
    <row r="40" spans="1:7" ht="12.75">
      <c r="A40" t="s">
        <v>98</v>
      </c>
      <c r="B40">
        <v>1</v>
      </c>
      <c r="D40" t="s">
        <v>14</v>
      </c>
      <c r="F40">
        <v>1</v>
      </c>
      <c r="G40" t="s">
        <v>97</v>
      </c>
    </row>
    <row r="41" spans="1:11" ht="12.75">
      <c r="A41" t="s">
        <v>99</v>
      </c>
      <c r="B41">
        <v>12</v>
      </c>
      <c r="D41" t="s">
        <v>100</v>
      </c>
      <c r="H41">
        <v>12</v>
      </c>
      <c r="K41" t="s">
        <v>101</v>
      </c>
    </row>
    <row r="42" spans="1:7" ht="12.75">
      <c r="A42" t="s">
        <v>102</v>
      </c>
      <c r="B42">
        <v>1</v>
      </c>
      <c r="D42" t="s">
        <v>33</v>
      </c>
      <c r="F42">
        <v>1</v>
      </c>
      <c r="G42" t="s">
        <v>77</v>
      </c>
    </row>
    <row r="43" spans="1:4" ht="12.75">
      <c r="A43" t="s">
        <v>103</v>
      </c>
      <c r="B43">
        <v>1</v>
      </c>
      <c r="D43" t="s">
        <v>33</v>
      </c>
    </row>
    <row r="44" spans="1:4" ht="12.75">
      <c r="A44" t="s">
        <v>104</v>
      </c>
      <c r="B44">
        <v>1</v>
      </c>
      <c r="D44" t="s">
        <v>33</v>
      </c>
    </row>
    <row r="45" spans="1:7" ht="12.75">
      <c r="A45" t="s">
        <v>105</v>
      </c>
      <c r="B45">
        <v>1</v>
      </c>
      <c r="D45" t="s">
        <v>14</v>
      </c>
      <c r="F45">
        <v>1</v>
      </c>
      <c r="G45" t="s">
        <v>97</v>
      </c>
    </row>
    <row r="46" spans="1:7" ht="12.75">
      <c r="A46" t="s">
        <v>106</v>
      </c>
      <c r="B46">
        <v>1</v>
      </c>
      <c r="D46" t="s">
        <v>14</v>
      </c>
      <c r="F46">
        <v>1</v>
      </c>
      <c r="G46" t="s">
        <v>97</v>
      </c>
    </row>
    <row r="47" spans="1:7" ht="12.75">
      <c r="A47" t="s">
        <v>107</v>
      </c>
      <c r="B47">
        <v>0</v>
      </c>
      <c r="D47" t="s">
        <v>14</v>
      </c>
      <c r="F47">
        <v>1</v>
      </c>
      <c r="G47" t="s">
        <v>77</v>
      </c>
    </row>
    <row r="48" spans="1:11" ht="12.75">
      <c r="A48" t="s">
        <v>108</v>
      </c>
      <c r="B48">
        <v>19</v>
      </c>
      <c r="C48">
        <f>B48</f>
        <v>19</v>
      </c>
      <c r="D48" t="s">
        <v>109</v>
      </c>
      <c r="F48">
        <v>1</v>
      </c>
      <c r="G48" t="s">
        <v>77</v>
      </c>
      <c r="I48">
        <v>1</v>
      </c>
      <c r="K48" t="s">
        <v>110</v>
      </c>
    </row>
    <row r="49" spans="1:11" ht="12.75">
      <c r="A49" t="s">
        <v>111</v>
      </c>
      <c r="B49">
        <v>33</v>
      </c>
      <c r="C49">
        <f>B49</f>
        <v>33</v>
      </c>
      <c r="D49" t="s">
        <v>112</v>
      </c>
      <c r="F49">
        <v>1</v>
      </c>
      <c r="G49" t="s">
        <v>77</v>
      </c>
      <c r="I49">
        <v>1</v>
      </c>
      <c r="K49" t="s">
        <v>88</v>
      </c>
    </row>
    <row r="50" spans="1:11" ht="12.75">
      <c r="A50" t="s">
        <v>113</v>
      </c>
      <c r="B50">
        <v>41</v>
      </c>
      <c r="C50">
        <f>B50</f>
        <v>41</v>
      </c>
      <c r="D50" t="s">
        <v>114</v>
      </c>
      <c r="F50">
        <v>1</v>
      </c>
      <c r="G50" t="s">
        <v>77</v>
      </c>
      <c r="I50">
        <v>1</v>
      </c>
      <c r="K50" t="s">
        <v>88</v>
      </c>
    </row>
    <row r="51" spans="1:11" ht="12.75">
      <c r="A51" t="s">
        <v>115</v>
      </c>
      <c r="B51">
        <v>33</v>
      </c>
      <c r="C51">
        <f>B51</f>
        <v>33</v>
      </c>
      <c r="D51" t="s">
        <v>116</v>
      </c>
      <c r="F51">
        <v>1</v>
      </c>
      <c r="G51" t="s">
        <v>77</v>
      </c>
      <c r="I51">
        <v>1</v>
      </c>
      <c r="K51" t="s">
        <v>88</v>
      </c>
    </row>
    <row r="52" spans="1:7" ht="12.75">
      <c r="A52" t="s">
        <v>117</v>
      </c>
      <c r="B52">
        <v>0</v>
      </c>
      <c r="D52" t="s">
        <v>14</v>
      </c>
      <c r="F52">
        <v>1</v>
      </c>
      <c r="G52" t="s">
        <v>94</v>
      </c>
    </row>
    <row r="53" spans="1:7" ht="12.75">
      <c r="A53" t="s">
        <v>118</v>
      </c>
      <c r="B53">
        <v>0</v>
      </c>
      <c r="D53" t="s">
        <v>14</v>
      </c>
      <c r="F53">
        <v>1</v>
      </c>
      <c r="G53" t="s">
        <v>77</v>
      </c>
    </row>
    <row r="54" spans="1:7" ht="12.75">
      <c r="A54" t="s">
        <v>119</v>
      </c>
      <c r="B54">
        <v>1</v>
      </c>
      <c r="D54" t="s">
        <v>14</v>
      </c>
      <c r="F54">
        <v>1</v>
      </c>
      <c r="G54" t="s">
        <v>97</v>
      </c>
    </row>
    <row r="55" spans="1:7" ht="12.75">
      <c r="A55" t="s">
        <v>120</v>
      </c>
      <c r="B55">
        <v>1</v>
      </c>
      <c r="D55" t="s">
        <v>14</v>
      </c>
      <c r="F55">
        <v>1</v>
      </c>
      <c r="G55" t="s">
        <v>97</v>
      </c>
    </row>
    <row r="56" spans="1:11" ht="12.75">
      <c r="A56" t="s">
        <v>121</v>
      </c>
      <c r="B56">
        <v>11</v>
      </c>
      <c r="D56" t="s">
        <v>100</v>
      </c>
      <c r="H56">
        <v>1</v>
      </c>
      <c r="K56" t="s">
        <v>122</v>
      </c>
    </row>
    <row r="57" spans="1:11" ht="12.75">
      <c r="A57" t="s">
        <v>123</v>
      </c>
      <c r="B57">
        <v>25</v>
      </c>
      <c r="C57">
        <f>B57</f>
        <v>25</v>
      </c>
      <c r="D57" t="s">
        <v>124</v>
      </c>
      <c r="F57">
        <v>1</v>
      </c>
      <c r="G57" t="s">
        <v>31</v>
      </c>
      <c r="I57">
        <v>1</v>
      </c>
      <c r="K57" t="s">
        <v>19</v>
      </c>
    </row>
    <row r="58" spans="1:12" ht="12.75">
      <c r="A58" t="s">
        <v>125</v>
      </c>
      <c r="B58">
        <v>4</v>
      </c>
      <c r="D58" t="s">
        <v>126</v>
      </c>
      <c r="H58">
        <v>1</v>
      </c>
      <c r="K58" t="s">
        <v>60</v>
      </c>
      <c r="L58" t="s">
        <v>127</v>
      </c>
    </row>
    <row r="59" spans="1:11" ht="12.75">
      <c r="A59" t="s">
        <v>128</v>
      </c>
      <c r="B59">
        <v>1</v>
      </c>
      <c r="D59" t="s">
        <v>129</v>
      </c>
      <c r="H59">
        <v>1</v>
      </c>
      <c r="K59" t="s">
        <v>130</v>
      </c>
    </row>
    <row r="60" spans="1:11" ht="12.75">
      <c r="A60" t="s">
        <v>123</v>
      </c>
      <c r="B60">
        <v>25</v>
      </c>
      <c r="C60">
        <f>B60</f>
        <v>25</v>
      </c>
      <c r="D60" t="s">
        <v>131</v>
      </c>
      <c r="I60">
        <v>1</v>
      </c>
      <c r="K60" t="s">
        <v>132</v>
      </c>
    </row>
    <row r="61" spans="1:12" ht="12.75">
      <c r="A61" t="s">
        <v>133</v>
      </c>
      <c r="B61">
        <v>8</v>
      </c>
      <c r="D61" t="s">
        <v>134</v>
      </c>
      <c r="I61">
        <v>2</v>
      </c>
      <c r="K61" t="s">
        <v>135</v>
      </c>
      <c r="L61" t="s">
        <v>136</v>
      </c>
    </row>
    <row r="62" spans="1:12" ht="12.75">
      <c r="A62" t="s">
        <v>133</v>
      </c>
      <c r="B62">
        <v>0</v>
      </c>
      <c r="D62" t="s">
        <v>134</v>
      </c>
      <c r="H62">
        <v>3</v>
      </c>
      <c r="K62" t="s">
        <v>137</v>
      </c>
      <c r="L62" t="s">
        <v>138</v>
      </c>
    </row>
    <row r="63" spans="1:7" ht="12.75">
      <c r="A63" t="s">
        <v>139</v>
      </c>
      <c r="B63">
        <v>4</v>
      </c>
      <c r="D63" t="s">
        <v>140</v>
      </c>
      <c r="F63">
        <v>1</v>
      </c>
      <c r="G63" t="s">
        <v>97</v>
      </c>
    </row>
    <row r="64" spans="1:4" ht="12.75">
      <c r="A64" t="s">
        <v>141</v>
      </c>
      <c r="B64">
        <v>1</v>
      </c>
      <c r="D64" t="s">
        <v>142</v>
      </c>
    </row>
    <row r="65" spans="1:4" ht="12.75">
      <c r="A65" t="s">
        <v>143</v>
      </c>
      <c r="B65">
        <v>1</v>
      </c>
      <c r="D65" t="s">
        <v>144</v>
      </c>
    </row>
    <row r="66" spans="1:12" ht="12.75">
      <c r="A66" t="s">
        <v>9</v>
      </c>
      <c r="B66">
        <v>4</v>
      </c>
      <c r="D66" t="s">
        <v>145</v>
      </c>
      <c r="H66">
        <v>4</v>
      </c>
      <c r="K66" t="s">
        <v>40</v>
      </c>
      <c r="L66" t="s">
        <v>146</v>
      </c>
    </row>
    <row r="67" spans="1:4" ht="12.75">
      <c r="A67" t="s">
        <v>147</v>
      </c>
      <c r="B67">
        <v>1</v>
      </c>
      <c r="D67" t="s">
        <v>12</v>
      </c>
    </row>
    <row r="68" spans="1:4" ht="12.75">
      <c r="A68" t="s">
        <v>148</v>
      </c>
      <c r="B68">
        <v>1</v>
      </c>
      <c r="D68" t="s">
        <v>149</v>
      </c>
    </row>
    <row r="69" spans="1:11" ht="12.75">
      <c r="A69" t="s">
        <v>150</v>
      </c>
      <c r="B69">
        <v>2</v>
      </c>
      <c r="D69" t="s">
        <v>151</v>
      </c>
      <c r="H69">
        <v>1</v>
      </c>
      <c r="K69" t="s">
        <v>64</v>
      </c>
    </row>
    <row r="70" spans="1:11" ht="12.75">
      <c r="A70" t="s">
        <v>152</v>
      </c>
      <c r="B70">
        <v>1</v>
      </c>
      <c r="D70" t="s">
        <v>152</v>
      </c>
      <c r="H70">
        <v>1</v>
      </c>
      <c r="K70" t="s">
        <v>153</v>
      </c>
    </row>
    <row r="71" spans="1:11" ht="12.75">
      <c r="A71" t="s">
        <v>154</v>
      </c>
      <c r="B71">
        <v>28</v>
      </c>
      <c r="C71">
        <f>B71</f>
        <v>28</v>
      </c>
      <c r="D71" t="s">
        <v>155</v>
      </c>
      <c r="F71">
        <v>2</v>
      </c>
      <c r="G71" t="s">
        <v>156</v>
      </c>
      <c r="J71">
        <v>1</v>
      </c>
      <c r="K71" t="s">
        <v>20</v>
      </c>
    </row>
    <row r="72" spans="1:11" ht="12.75">
      <c r="A72" t="s">
        <v>157</v>
      </c>
      <c r="B72">
        <v>3</v>
      </c>
      <c r="D72" t="s">
        <v>158</v>
      </c>
      <c r="J72">
        <v>1</v>
      </c>
      <c r="K72" t="s">
        <v>159</v>
      </c>
    </row>
    <row r="73" spans="1:12" ht="12.75">
      <c r="A73" t="s">
        <v>160</v>
      </c>
      <c r="B73">
        <v>4</v>
      </c>
      <c r="D73" t="s">
        <v>134</v>
      </c>
      <c r="I73">
        <v>1</v>
      </c>
      <c r="L73" t="s">
        <v>161</v>
      </c>
    </row>
    <row r="74" spans="1:7" ht="12.75">
      <c r="A74" t="s">
        <v>162</v>
      </c>
      <c r="B74">
        <v>1</v>
      </c>
      <c r="D74" t="s">
        <v>14</v>
      </c>
      <c r="F74">
        <v>1</v>
      </c>
      <c r="G74" t="s">
        <v>97</v>
      </c>
    </row>
    <row r="75" spans="1:11" ht="12.75">
      <c r="A75" t="s">
        <v>163</v>
      </c>
      <c r="B75">
        <v>24</v>
      </c>
      <c r="C75">
        <f>B75</f>
        <v>24</v>
      </c>
      <c r="D75" t="s">
        <v>164</v>
      </c>
      <c r="F75">
        <v>1</v>
      </c>
      <c r="G75" t="s">
        <v>97</v>
      </c>
      <c r="H75">
        <v>1</v>
      </c>
      <c r="K75" t="s">
        <v>165</v>
      </c>
    </row>
    <row r="76" spans="1:11" ht="12.75">
      <c r="A76" t="s">
        <v>166</v>
      </c>
      <c r="B76">
        <v>24</v>
      </c>
      <c r="C76">
        <f>B76</f>
        <v>24</v>
      </c>
      <c r="D76" t="s">
        <v>164</v>
      </c>
      <c r="F76">
        <v>1</v>
      </c>
      <c r="G76" t="s">
        <v>97</v>
      </c>
      <c r="I76">
        <v>1</v>
      </c>
      <c r="K76" t="s">
        <v>167</v>
      </c>
    </row>
    <row r="77" spans="1:7" ht="12.75">
      <c r="A77" t="s">
        <v>168</v>
      </c>
      <c r="B77">
        <v>1</v>
      </c>
      <c r="D77" t="s">
        <v>14</v>
      </c>
      <c r="F77">
        <v>1</v>
      </c>
      <c r="G77" t="s">
        <v>97</v>
      </c>
    </row>
    <row r="78" spans="1:7" ht="12.75">
      <c r="A78" t="s">
        <v>169</v>
      </c>
      <c r="B78">
        <v>0</v>
      </c>
      <c r="D78" t="s">
        <v>14</v>
      </c>
      <c r="F78">
        <v>1</v>
      </c>
      <c r="G78" t="s">
        <v>97</v>
      </c>
    </row>
    <row r="79" spans="1:7" ht="12.75">
      <c r="A79" t="s">
        <v>170</v>
      </c>
      <c r="B79">
        <v>0</v>
      </c>
      <c r="D79" t="s">
        <v>33</v>
      </c>
      <c r="F79">
        <v>1</v>
      </c>
      <c r="G79" t="s">
        <v>97</v>
      </c>
    </row>
    <row r="80" spans="1:7" ht="12.75">
      <c r="A80" t="s">
        <v>171</v>
      </c>
      <c r="B80">
        <v>0</v>
      </c>
      <c r="D80" t="s">
        <v>14</v>
      </c>
      <c r="F80">
        <v>1</v>
      </c>
      <c r="G80" t="s">
        <v>97</v>
      </c>
    </row>
    <row r="81" spans="1:7" ht="12.75">
      <c r="A81" t="s">
        <v>172</v>
      </c>
      <c r="B81">
        <v>4</v>
      </c>
      <c r="D81" t="s">
        <v>14</v>
      </c>
      <c r="F81">
        <v>1</v>
      </c>
      <c r="G81" t="s">
        <v>173</v>
      </c>
    </row>
    <row r="82" spans="1:7" ht="12.75">
      <c r="A82" t="s">
        <v>174</v>
      </c>
      <c r="B82">
        <v>0</v>
      </c>
      <c r="D82" t="s">
        <v>14</v>
      </c>
      <c r="F82">
        <v>1</v>
      </c>
      <c r="G82" t="s">
        <v>97</v>
      </c>
    </row>
    <row r="83" spans="1:7" ht="12.75">
      <c r="A83" t="s">
        <v>175</v>
      </c>
      <c r="B83">
        <v>1</v>
      </c>
      <c r="D83" t="s">
        <v>14</v>
      </c>
      <c r="F83">
        <v>1</v>
      </c>
      <c r="G83" t="s">
        <v>176</v>
      </c>
    </row>
    <row r="84" spans="1:7" ht="12.75">
      <c r="A84" t="s">
        <v>177</v>
      </c>
      <c r="B84">
        <v>1</v>
      </c>
      <c r="D84" t="s">
        <v>14</v>
      </c>
      <c r="F84">
        <v>1</v>
      </c>
      <c r="G84" t="s">
        <v>176</v>
      </c>
    </row>
    <row r="85" spans="1:3" ht="12.75">
      <c r="A85" t="s">
        <v>6</v>
      </c>
      <c r="B85">
        <v>578</v>
      </c>
      <c r="C85">
        <f>SUM(C3:C84)</f>
        <v>449</v>
      </c>
    </row>
    <row r="86" spans="1:11" ht="12.75">
      <c r="A86" t="s">
        <v>6</v>
      </c>
      <c r="D86">
        <v>578</v>
      </c>
      <c r="F86">
        <f>SUM(F5:F84)</f>
        <v>44</v>
      </c>
      <c r="H86">
        <f>SUM(H3:H85)</f>
        <v>50</v>
      </c>
      <c r="I86">
        <f>SUM(I3:I85)</f>
        <v>20</v>
      </c>
      <c r="J86">
        <f>SUM(J3:J85)</f>
        <v>3</v>
      </c>
      <c r="K86">
        <f>H86*500+I86*1000+J86*1000</f>
        <v>48000</v>
      </c>
    </row>
  </sheetData>
  <sheetProtection/>
  <printOptions/>
  <pageMargins left="0.7" right="0.7" top="0.75" bottom="0.75" header="0.3" footer="0.3"/>
  <pageSetup fitToHeight="1" fitToWidth="1" horizontalDpi="1200" verticalDpi="1200" orientation="portrait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8"/>
  <sheetViews>
    <sheetView zoomScale="75" zoomScaleNormal="75" zoomScalePageLayoutView="0" workbookViewId="0" topLeftCell="A46">
      <selection activeCell="C98" sqref="C98"/>
    </sheetView>
  </sheetViews>
  <sheetFormatPr defaultColWidth="9.140625" defaultRowHeight="12.75"/>
  <cols>
    <col min="1" max="1" width="11.8515625" style="37" customWidth="1"/>
    <col min="2" max="2" width="12.140625" style="1" bestFit="1" customWidth="1"/>
    <col min="3" max="3" width="31.7109375" style="0" bestFit="1" customWidth="1"/>
    <col min="4" max="4" width="28.140625" style="0" customWidth="1"/>
    <col min="5" max="5" width="14.8515625" style="0" bestFit="1" customWidth="1"/>
    <col min="6" max="7" width="12.140625" style="0" bestFit="1" customWidth="1"/>
    <col min="8" max="8" width="15.28125" style="0" bestFit="1" customWidth="1"/>
    <col min="9" max="9" width="14.8515625" style="0" bestFit="1" customWidth="1"/>
    <col min="10" max="10" width="13.140625" style="0" bestFit="1" customWidth="1"/>
    <col min="11" max="11" width="17.00390625" style="0" bestFit="1" customWidth="1"/>
    <col min="12" max="12" width="13.8515625" style="0" bestFit="1" customWidth="1"/>
    <col min="13" max="13" width="6.140625" style="0" bestFit="1" customWidth="1"/>
    <col min="14" max="14" width="11.8515625" style="0" bestFit="1" customWidth="1"/>
    <col min="15" max="15" width="15.421875" style="0" bestFit="1" customWidth="1"/>
    <col min="16" max="17" width="19.421875" style="0" bestFit="1" customWidth="1"/>
  </cols>
  <sheetData>
    <row r="1" spans="1:2" s="30" customFormat="1" ht="15">
      <c r="A1" s="28" t="s">
        <v>188</v>
      </c>
      <c r="B1" s="29"/>
    </row>
    <row r="2" spans="1:2" s="30" customFormat="1" ht="15">
      <c r="A2" s="28" t="s">
        <v>189</v>
      </c>
      <c r="B2" s="29"/>
    </row>
    <row r="3" spans="1:17" s="30" customFormat="1" ht="15">
      <c r="A3" s="28" t="s">
        <v>0</v>
      </c>
      <c r="B3" s="31" t="s">
        <v>190</v>
      </c>
      <c r="C3" s="31" t="s">
        <v>191</v>
      </c>
      <c r="D3" s="31"/>
      <c r="E3" s="32" t="s">
        <v>192</v>
      </c>
      <c r="F3" s="32" t="s">
        <v>193</v>
      </c>
      <c r="G3" s="32" t="s">
        <v>194</v>
      </c>
      <c r="H3" s="32" t="s">
        <v>195</v>
      </c>
      <c r="I3" s="32" t="s">
        <v>196</v>
      </c>
      <c r="J3" s="32" t="s">
        <v>197</v>
      </c>
      <c r="K3" s="32" t="s">
        <v>198</v>
      </c>
      <c r="L3" s="32" t="s">
        <v>199</v>
      </c>
      <c r="M3" s="32" t="s">
        <v>200</v>
      </c>
      <c r="N3" s="32" t="s">
        <v>201</v>
      </c>
      <c r="O3" s="32" t="s">
        <v>16</v>
      </c>
      <c r="P3" s="32" t="s">
        <v>2</v>
      </c>
      <c r="Q3" s="32" t="s">
        <v>202</v>
      </c>
    </row>
    <row r="4" spans="1:17" ht="15">
      <c r="A4" s="33" t="s">
        <v>17</v>
      </c>
      <c r="B4" s="34">
        <f>SUM(E4:M4)</f>
        <v>1</v>
      </c>
      <c r="C4" s="33" t="s">
        <v>18</v>
      </c>
      <c r="D4" s="33" t="s">
        <v>200</v>
      </c>
      <c r="E4" s="35"/>
      <c r="F4" s="35"/>
      <c r="G4" s="35"/>
      <c r="H4" s="35"/>
      <c r="I4" s="35"/>
      <c r="J4" s="35"/>
      <c r="K4" s="35"/>
      <c r="L4" s="35"/>
      <c r="M4" s="36">
        <v>1</v>
      </c>
      <c r="N4" s="35" t="s">
        <v>203</v>
      </c>
      <c r="O4" s="35"/>
      <c r="P4" t="s">
        <v>19</v>
      </c>
      <c r="Q4" t="s">
        <v>20</v>
      </c>
    </row>
    <row r="5" spans="1:17" ht="15">
      <c r="A5" s="33" t="s">
        <v>21</v>
      </c>
      <c r="B5" s="34">
        <f>SUM(E5:M5)</f>
        <v>4</v>
      </c>
      <c r="C5" s="33" t="s">
        <v>22</v>
      </c>
      <c r="D5" s="33" t="s">
        <v>204</v>
      </c>
      <c r="E5" s="35">
        <v>2</v>
      </c>
      <c r="F5" s="35"/>
      <c r="G5" s="35"/>
      <c r="H5" s="35"/>
      <c r="I5" s="35"/>
      <c r="J5" s="35">
        <v>2</v>
      </c>
      <c r="K5" s="35"/>
      <c r="L5" s="35"/>
      <c r="M5" s="36"/>
      <c r="N5" s="35" t="s">
        <v>203</v>
      </c>
      <c r="O5" s="35"/>
      <c r="P5" t="s">
        <v>23</v>
      </c>
      <c r="Q5" t="s">
        <v>24</v>
      </c>
    </row>
    <row r="6" spans="1:15" ht="15">
      <c r="A6" s="33" t="s">
        <v>25</v>
      </c>
      <c r="B6" s="34">
        <f aca="true" t="shared" si="0" ref="B6:B25">SUM(E6:M6)</f>
        <v>1</v>
      </c>
      <c r="C6" s="33" t="s">
        <v>26</v>
      </c>
      <c r="D6" s="33">
        <v>745</v>
      </c>
      <c r="E6" s="35">
        <v>1</v>
      </c>
      <c r="F6" s="35"/>
      <c r="G6" s="35"/>
      <c r="H6" s="35"/>
      <c r="I6" s="35"/>
      <c r="J6" s="35"/>
      <c r="K6" s="35"/>
      <c r="L6" s="35"/>
      <c r="M6" s="36"/>
      <c r="N6" s="35" t="s">
        <v>203</v>
      </c>
      <c r="O6" s="35" t="s">
        <v>27</v>
      </c>
    </row>
    <row r="7" spans="1:16" ht="15">
      <c r="A7" s="37" t="s">
        <v>7</v>
      </c>
      <c r="B7" s="34">
        <f>SUM(E7:M7)</f>
        <v>67</v>
      </c>
      <c r="D7">
        <v>745</v>
      </c>
      <c r="E7">
        <v>64</v>
      </c>
      <c r="H7">
        <v>1</v>
      </c>
      <c r="M7">
        <v>2</v>
      </c>
      <c r="N7" s="35">
        <v>7</v>
      </c>
      <c r="P7" t="s">
        <v>28</v>
      </c>
    </row>
    <row r="8" spans="1:15" ht="12.75">
      <c r="A8" s="37" t="s">
        <v>29</v>
      </c>
      <c r="B8" s="34">
        <f>SUM(E8:M8)</f>
        <v>30</v>
      </c>
      <c r="C8" t="s">
        <v>30</v>
      </c>
      <c r="D8" t="s">
        <v>205</v>
      </c>
      <c r="J8">
        <v>30</v>
      </c>
      <c r="N8">
        <v>7</v>
      </c>
      <c r="O8" t="s">
        <v>31</v>
      </c>
    </row>
    <row r="9" spans="1:15" ht="15">
      <c r="A9" s="33" t="s">
        <v>32</v>
      </c>
      <c r="B9" s="34">
        <f t="shared" si="0"/>
        <v>1</v>
      </c>
      <c r="C9" s="33" t="s">
        <v>33</v>
      </c>
      <c r="D9" s="33" t="s">
        <v>206</v>
      </c>
      <c r="E9" s="35"/>
      <c r="F9" s="35"/>
      <c r="G9" s="35"/>
      <c r="H9" s="35">
        <v>1</v>
      </c>
      <c r="I9" s="35"/>
      <c r="J9" s="35"/>
      <c r="K9" s="35"/>
      <c r="L9" s="35"/>
      <c r="M9" s="36"/>
      <c r="N9" s="35" t="s">
        <v>203</v>
      </c>
      <c r="O9" s="35" t="s">
        <v>34</v>
      </c>
    </row>
    <row r="10" spans="1:15" ht="15">
      <c r="A10" s="33" t="s">
        <v>35</v>
      </c>
      <c r="B10" s="34">
        <f t="shared" si="0"/>
        <v>1</v>
      </c>
      <c r="C10" s="33" t="s">
        <v>14</v>
      </c>
      <c r="D10" s="33" t="s">
        <v>206</v>
      </c>
      <c r="E10" s="35"/>
      <c r="F10" s="35"/>
      <c r="G10" s="35"/>
      <c r="H10" s="35">
        <v>1</v>
      </c>
      <c r="I10" s="35"/>
      <c r="J10" s="35"/>
      <c r="K10" s="35"/>
      <c r="L10" s="35"/>
      <c r="M10" s="36"/>
      <c r="N10" s="35">
        <v>7</v>
      </c>
      <c r="O10" s="35"/>
    </row>
    <row r="11" spans="1:15" ht="15">
      <c r="A11" s="33" t="s">
        <v>36</v>
      </c>
      <c r="B11" s="34">
        <f t="shared" si="0"/>
        <v>2</v>
      </c>
      <c r="C11" s="33" t="s">
        <v>13</v>
      </c>
      <c r="D11" s="33"/>
      <c r="E11" s="35"/>
      <c r="F11" s="35"/>
      <c r="G11" s="35"/>
      <c r="H11" s="35"/>
      <c r="I11" s="35"/>
      <c r="J11" s="35"/>
      <c r="K11" s="35"/>
      <c r="L11" s="35"/>
      <c r="M11" s="36">
        <v>2</v>
      </c>
      <c r="N11" s="35" t="s">
        <v>203</v>
      </c>
      <c r="O11" s="35"/>
    </row>
    <row r="12" spans="1:17" ht="15">
      <c r="A12" s="33" t="s">
        <v>37</v>
      </c>
      <c r="B12" s="34">
        <v>6</v>
      </c>
      <c r="C12" s="33" t="s">
        <v>38</v>
      </c>
      <c r="D12" s="33" t="s">
        <v>205</v>
      </c>
      <c r="E12" s="35"/>
      <c r="F12" s="35"/>
      <c r="G12" s="35"/>
      <c r="H12" s="35"/>
      <c r="I12" s="35"/>
      <c r="J12" s="35">
        <v>3</v>
      </c>
      <c r="K12" s="35">
        <v>2</v>
      </c>
      <c r="L12" s="35"/>
      <c r="M12" s="36">
        <v>2</v>
      </c>
      <c r="N12" s="35" t="s">
        <v>207</v>
      </c>
      <c r="O12" s="35"/>
      <c r="P12" t="s">
        <v>39</v>
      </c>
      <c r="Q12" t="s">
        <v>40</v>
      </c>
    </row>
    <row r="13" spans="1:16" ht="12.75">
      <c r="A13" s="37" t="s">
        <v>41</v>
      </c>
      <c r="B13" s="34">
        <f t="shared" si="0"/>
        <v>5</v>
      </c>
      <c r="C13" t="s">
        <v>4</v>
      </c>
      <c r="D13">
        <v>755</v>
      </c>
      <c r="F13">
        <v>5</v>
      </c>
      <c r="N13" t="s">
        <v>203</v>
      </c>
      <c r="P13" t="s">
        <v>19</v>
      </c>
    </row>
    <row r="14" spans="1:16" ht="15">
      <c r="A14" s="37" t="s">
        <v>42</v>
      </c>
      <c r="B14" s="34">
        <f t="shared" si="0"/>
        <v>17</v>
      </c>
      <c r="C14" t="s">
        <v>43</v>
      </c>
      <c r="D14" s="33" t="s">
        <v>208</v>
      </c>
      <c r="H14">
        <v>10</v>
      </c>
      <c r="J14">
        <v>5</v>
      </c>
      <c r="K14">
        <v>1</v>
      </c>
      <c r="M14">
        <v>1</v>
      </c>
      <c r="N14" s="35">
        <v>7</v>
      </c>
      <c r="O14" t="s">
        <v>44</v>
      </c>
      <c r="P14" t="s">
        <v>45</v>
      </c>
    </row>
    <row r="15" spans="1:17" ht="12.75">
      <c r="A15" s="37" t="s">
        <v>46</v>
      </c>
      <c r="B15" s="34">
        <f t="shared" si="0"/>
        <v>3</v>
      </c>
      <c r="C15" t="s">
        <v>47</v>
      </c>
      <c r="D15">
        <v>745</v>
      </c>
      <c r="E15">
        <v>2</v>
      </c>
      <c r="M15">
        <v>1</v>
      </c>
      <c r="N15" t="s">
        <v>203</v>
      </c>
      <c r="P15" t="s">
        <v>48</v>
      </c>
      <c r="Q15" t="s">
        <v>49</v>
      </c>
    </row>
    <row r="16" spans="1:16" ht="12.75">
      <c r="A16" s="37" t="s">
        <v>50</v>
      </c>
      <c r="B16" s="34">
        <f t="shared" si="0"/>
        <v>1</v>
      </c>
      <c r="C16" t="s">
        <v>3</v>
      </c>
      <c r="D16" t="s">
        <v>209</v>
      </c>
      <c r="K16">
        <v>1</v>
      </c>
      <c r="N16" t="s">
        <v>203</v>
      </c>
      <c r="P16" t="s">
        <v>51</v>
      </c>
    </row>
    <row r="17" spans="1:16" ht="12.75">
      <c r="A17" s="37" t="s">
        <v>52</v>
      </c>
      <c r="B17" s="34">
        <f t="shared" si="0"/>
        <v>11</v>
      </c>
      <c r="C17" t="s">
        <v>53</v>
      </c>
      <c r="D17" t="s">
        <v>210</v>
      </c>
      <c r="I17">
        <v>11</v>
      </c>
      <c r="N17">
        <v>7</v>
      </c>
      <c r="P17" t="s">
        <v>19</v>
      </c>
    </row>
    <row r="18" spans="1:16" ht="12.75">
      <c r="A18" s="37" t="s">
        <v>54</v>
      </c>
      <c r="B18" s="34">
        <f t="shared" si="0"/>
        <v>1</v>
      </c>
      <c r="C18" t="s">
        <v>3</v>
      </c>
      <c r="D18" t="s">
        <v>209</v>
      </c>
      <c r="K18">
        <v>1</v>
      </c>
      <c r="N18" t="s">
        <v>203</v>
      </c>
      <c r="P18" t="s">
        <v>51</v>
      </c>
    </row>
    <row r="19" spans="1:16" ht="12.75">
      <c r="A19" s="37" t="s">
        <v>55</v>
      </c>
      <c r="B19" s="34">
        <f t="shared" si="0"/>
        <v>1</v>
      </c>
      <c r="C19" t="s">
        <v>56</v>
      </c>
      <c r="D19" t="s">
        <v>211</v>
      </c>
      <c r="E19">
        <v>1</v>
      </c>
      <c r="N19" t="s">
        <v>203</v>
      </c>
      <c r="P19" t="s">
        <v>57</v>
      </c>
    </row>
    <row r="20" spans="1:16" ht="12.75">
      <c r="A20" s="37" t="s">
        <v>58</v>
      </c>
      <c r="B20" s="34">
        <f t="shared" si="0"/>
        <v>1</v>
      </c>
      <c r="C20" t="s">
        <v>59</v>
      </c>
      <c r="D20" t="s">
        <v>205</v>
      </c>
      <c r="J20">
        <v>1</v>
      </c>
      <c r="N20">
        <v>7</v>
      </c>
      <c r="P20" t="s">
        <v>60</v>
      </c>
    </row>
    <row r="21" spans="1:16" ht="12.75">
      <c r="A21" s="37" t="s">
        <v>61</v>
      </c>
      <c r="B21" s="34">
        <f t="shared" si="0"/>
        <v>1</v>
      </c>
      <c r="C21" t="s">
        <v>59</v>
      </c>
      <c r="D21" t="s">
        <v>206</v>
      </c>
      <c r="H21">
        <v>1</v>
      </c>
      <c r="N21">
        <v>7</v>
      </c>
      <c r="P21" t="s">
        <v>60</v>
      </c>
    </row>
    <row r="22" spans="1:16" ht="12.75">
      <c r="A22" s="37" t="s">
        <v>62</v>
      </c>
      <c r="B22" s="34">
        <f t="shared" si="0"/>
        <v>1</v>
      </c>
      <c r="C22" t="s">
        <v>59</v>
      </c>
      <c r="D22" t="s">
        <v>205</v>
      </c>
      <c r="J22">
        <v>1</v>
      </c>
      <c r="N22" t="s">
        <v>203</v>
      </c>
      <c r="P22" t="s">
        <v>60</v>
      </c>
    </row>
    <row r="23" spans="1:16" ht="12.75">
      <c r="A23" s="37" t="s">
        <v>63</v>
      </c>
      <c r="B23" s="34">
        <f t="shared" si="0"/>
        <v>1</v>
      </c>
      <c r="C23" t="s">
        <v>59</v>
      </c>
      <c r="D23" t="s">
        <v>205</v>
      </c>
      <c r="J23">
        <v>1</v>
      </c>
      <c r="N23" t="s">
        <v>203</v>
      </c>
      <c r="P23" t="s">
        <v>64</v>
      </c>
    </row>
    <row r="24" spans="1:16" ht="12.75">
      <c r="A24" s="37" t="s">
        <v>65</v>
      </c>
      <c r="B24" s="34">
        <f t="shared" si="0"/>
        <v>2</v>
      </c>
      <c r="C24" t="s">
        <v>4</v>
      </c>
      <c r="D24" t="s">
        <v>212</v>
      </c>
      <c r="I24">
        <v>1</v>
      </c>
      <c r="J24">
        <v>1</v>
      </c>
      <c r="N24" t="s">
        <v>203</v>
      </c>
      <c r="P24" t="s">
        <v>60</v>
      </c>
    </row>
    <row r="25" spans="1:16" ht="12.75">
      <c r="A25" s="37" t="s">
        <v>66</v>
      </c>
      <c r="B25" s="34">
        <f t="shared" si="0"/>
        <v>1</v>
      </c>
      <c r="C25" t="s">
        <v>4</v>
      </c>
      <c r="D25" t="s">
        <v>206</v>
      </c>
      <c r="H25">
        <v>1</v>
      </c>
      <c r="N25" t="s">
        <v>203</v>
      </c>
      <c r="P25" t="s">
        <v>64</v>
      </c>
    </row>
    <row r="26" spans="1:2" s="30" customFormat="1" ht="15">
      <c r="A26" s="28" t="s">
        <v>213</v>
      </c>
      <c r="B26" s="29"/>
    </row>
    <row r="27" spans="1:17" s="30" customFormat="1" ht="15">
      <c r="A27" s="28" t="s">
        <v>0</v>
      </c>
      <c r="B27" s="31" t="s">
        <v>190</v>
      </c>
      <c r="C27" s="31" t="s">
        <v>191</v>
      </c>
      <c r="D27" s="31"/>
      <c r="E27" s="32" t="s">
        <v>192</v>
      </c>
      <c r="F27" s="32" t="s">
        <v>193</v>
      </c>
      <c r="G27" s="32" t="s">
        <v>194</v>
      </c>
      <c r="H27" s="32" t="s">
        <v>195</v>
      </c>
      <c r="I27" s="32" t="s">
        <v>196</v>
      </c>
      <c r="J27" s="32" t="s">
        <v>197</v>
      </c>
      <c r="K27" s="32" t="s">
        <v>198</v>
      </c>
      <c r="L27" s="32" t="s">
        <v>199</v>
      </c>
      <c r="M27" s="32" t="s">
        <v>200</v>
      </c>
      <c r="N27" s="32" t="s">
        <v>201</v>
      </c>
      <c r="O27" s="32" t="s">
        <v>16</v>
      </c>
      <c r="P27" s="32" t="s">
        <v>2</v>
      </c>
      <c r="Q27" s="32" t="s">
        <v>202</v>
      </c>
    </row>
    <row r="28" spans="1:17" ht="12.75">
      <c r="A28" s="37" t="s">
        <v>67</v>
      </c>
      <c r="B28" s="34">
        <f aca="true" t="shared" si="1" ref="B28:B60">SUM(E28:M28)</f>
        <v>12</v>
      </c>
      <c r="C28" t="s">
        <v>68</v>
      </c>
      <c r="D28" t="s">
        <v>214</v>
      </c>
      <c r="E28">
        <v>2</v>
      </c>
      <c r="H28">
        <v>3</v>
      </c>
      <c r="I28">
        <v>1</v>
      </c>
      <c r="J28">
        <v>6</v>
      </c>
      <c r="N28" t="s">
        <v>203</v>
      </c>
      <c r="P28" t="s">
        <v>69</v>
      </c>
      <c r="Q28" t="s">
        <v>70</v>
      </c>
    </row>
    <row r="29" spans="1:16" ht="12.75">
      <c r="A29" s="37" t="s">
        <v>71</v>
      </c>
      <c r="B29" s="34">
        <f t="shared" si="1"/>
        <v>2</v>
      </c>
      <c r="C29" t="s">
        <v>72</v>
      </c>
      <c r="D29" t="s">
        <v>211</v>
      </c>
      <c r="E29">
        <v>1</v>
      </c>
      <c r="M29">
        <v>1</v>
      </c>
      <c r="N29" s="38">
        <v>40369</v>
      </c>
      <c r="P29" t="s">
        <v>73</v>
      </c>
    </row>
    <row r="30" spans="1:15" ht="12.75">
      <c r="A30" s="37" t="s">
        <v>74</v>
      </c>
      <c r="B30" s="34">
        <f t="shared" si="1"/>
        <v>0</v>
      </c>
      <c r="C30" t="s">
        <v>75</v>
      </c>
      <c r="O30" t="s">
        <v>76</v>
      </c>
    </row>
    <row r="31" spans="1:15" ht="12.75">
      <c r="A31" s="37" t="s">
        <v>25</v>
      </c>
      <c r="B31" s="34">
        <f t="shared" si="1"/>
        <v>0</v>
      </c>
      <c r="C31" t="s">
        <v>14</v>
      </c>
      <c r="O31" t="s">
        <v>77</v>
      </c>
    </row>
    <row r="32" spans="1:16" ht="12.75">
      <c r="A32" s="37" t="s">
        <v>78</v>
      </c>
      <c r="B32" s="34">
        <f t="shared" si="1"/>
        <v>38</v>
      </c>
      <c r="C32" t="s">
        <v>79</v>
      </c>
      <c r="D32" t="s">
        <v>215</v>
      </c>
      <c r="G32">
        <v>2</v>
      </c>
      <c r="J32">
        <v>36</v>
      </c>
      <c r="N32" t="s">
        <v>216</v>
      </c>
      <c r="O32" t="s">
        <v>80</v>
      </c>
      <c r="P32" t="s">
        <v>81</v>
      </c>
    </row>
    <row r="33" spans="1:15" ht="12.75">
      <c r="A33" s="37" t="s">
        <v>82</v>
      </c>
      <c r="B33" s="34">
        <f t="shared" si="1"/>
        <v>5</v>
      </c>
      <c r="C33" t="s">
        <v>14</v>
      </c>
      <c r="M33">
        <v>5</v>
      </c>
      <c r="N33" t="s">
        <v>203</v>
      </c>
      <c r="O33" t="s">
        <v>77</v>
      </c>
    </row>
    <row r="34" spans="1:16" ht="12.75">
      <c r="A34" s="37" t="s">
        <v>83</v>
      </c>
      <c r="B34" s="34">
        <f t="shared" si="1"/>
        <v>1</v>
      </c>
      <c r="C34" t="s">
        <v>84</v>
      </c>
      <c r="D34" t="s">
        <v>211</v>
      </c>
      <c r="E34">
        <v>1</v>
      </c>
      <c r="N34">
        <v>7</v>
      </c>
      <c r="P34" t="s">
        <v>48</v>
      </c>
    </row>
    <row r="35" spans="1:15" ht="12.75">
      <c r="A35" s="37" t="s">
        <v>85</v>
      </c>
      <c r="B35" s="34">
        <f t="shared" si="1"/>
        <v>0</v>
      </c>
      <c r="C35" t="s">
        <v>14</v>
      </c>
      <c r="O35" t="s">
        <v>77</v>
      </c>
    </row>
    <row r="36" spans="1:16" ht="15" customHeight="1">
      <c r="A36" s="37" t="s">
        <v>86</v>
      </c>
      <c r="B36" s="34">
        <f t="shared" si="1"/>
        <v>33</v>
      </c>
      <c r="C36" t="s">
        <v>87</v>
      </c>
      <c r="D36" t="s">
        <v>211</v>
      </c>
      <c r="E36">
        <v>33</v>
      </c>
      <c r="O36" s="4" t="s">
        <v>77</v>
      </c>
      <c r="P36" t="s">
        <v>88</v>
      </c>
    </row>
    <row r="37" spans="1:15" ht="12.75">
      <c r="A37" s="37" t="s">
        <v>89</v>
      </c>
      <c r="B37" s="34">
        <f t="shared" si="1"/>
        <v>0</v>
      </c>
      <c r="C37" t="s">
        <v>14</v>
      </c>
      <c r="O37" t="s">
        <v>77</v>
      </c>
    </row>
    <row r="38" spans="1:14" ht="12.75">
      <c r="A38" s="37" t="s">
        <v>90</v>
      </c>
      <c r="B38" s="34">
        <f t="shared" si="1"/>
        <v>1</v>
      </c>
      <c r="C38" t="s">
        <v>91</v>
      </c>
      <c r="D38" t="s">
        <v>206</v>
      </c>
      <c r="H38">
        <v>1</v>
      </c>
      <c r="N38" t="s">
        <v>203</v>
      </c>
    </row>
    <row r="39" spans="1:15" ht="12.75">
      <c r="A39" s="37" t="s">
        <v>92</v>
      </c>
      <c r="B39" s="34">
        <f t="shared" si="1"/>
        <v>0</v>
      </c>
      <c r="C39" t="s">
        <v>14</v>
      </c>
      <c r="O39" t="s">
        <v>77</v>
      </c>
    </row>
    <row r="40" spans="1:15" ht="12.75">
      <c r="A40" s="37" t="s">
        <v>93</v>
      </c>
      <c r="B40" s="34">
        <f t="shared" si="1"/>
        <v>0</v>
      </c>
      <c r="C40" t="s">
        <v>14</v>
      </c>
      <c r="O40" t="s">
        <v>94</v>
      </c>
    </row>
    <row r="41" spans="1:15" ht="12.75">
      <c r="A41" s="37" t="s">
        <v>95</v>
      </c>
      <c r="B41" s="34">
        <f t="shared" si="1"/>
        <v>0</v>
      </c>
      <c r="C41" t="s">
        <v>14</v>
      </c>
      <c r="O41" t="s">
        <v>77</v>
      </c>
    </row>
    <row r="42" spans="1:15" ht="12.75">
      <c r="A42" s="37" t="s">
        <v>96</v>
      </c>
      <c r="B42" s="34">
        <f t="shared" si="1"/>
        <v>1</v>
      </c>
      <c r="C42" t="s">
        <v>14</v>
      </c>
      <c r="D42" t="s">
        <v>211</v>
      </c>
      <c r="E42">
        <v>1</v>
      </c>
      <c r="N42" t="s">
        <v>203</v>
      </c>
      <c r="O42" t="s">
        <v>97</v>
      </c>
    </row>
    <row r="43" spans="1:15" ht="12.75">
      <c r="A43" s="37" t="s">
        <v>98</v>
      </c>
      <c r="B43" s="34">
        <f t="shared" si="1"/>
        <v>1</v>
      </c>
      <c r="C43" t="s">
        <v>14</v>
      </c>
      <c r="D43" t="s">
        <v>206</v>
      </c>
      <c r="H43">
        <v>1</v>
      </c>
      <c r="N43" t="s">
        <v>203</v>
      </c>
      <c r="O43" t="s">
        <v>97</v>
      </c>
    </row>
    <row r="44" spans="1:16" ht="12.75">
      <c r="A44" s="37" t="s">
        <v>99</v>
      </c>
      <c r="B44" s="34">
        <f t="shared" si="1"/>
        <v>12</v>
      </c>
      <c r="C44" t="s">
        <v>100</v>
      </c>
      <c r="D44" t="s">
        <v>205</v>
      </c>
      <c r="J44">
        <v>12</v>
      </c>
      <c r="N44" t="s">
        <v>203</v>
      </c>
      <c r="P44" t="s">
        <v>101</v>
      </c>
    </row>
    <row r="45" spans="1:15" ht="12.75">
      <c r="A45" s="37" t="s">
        <v>102</v>
      </c>
      <c r="B45" s="34">
        <f t="shared" si="1"/>
        <v>1</v>
      </c>
      <c r="C45" t="s">
        <v>33</v>
      </c>
      <c r="D45" t="s">
        <v>206</v>
      </c>
      <c r="H45">
        <v>1</v>
      </c>
      <c r="N45" t="s">
        <v>203</v>
      </c>
      <c r="O45" t="s">
        <v>77</v>
      </c>
    </row>
    <row r="46" spans="1:14" ht="12.75">
      <c r="A46" s="37" t="s">
        <v>103</v>
      </c>
      <c r="B46" s="34">
        <f t="shared" si="1"/>
        <v>1</v>
      </c>
      <c r="C46" t="s">
        <v>33</v>
      </c>
      <c r="D46" t="s">
        <v>206</v>
      </c>
      <c r="H46">
        <v>1</v>
      </c>
      <c r="N46" t="s">
        <v>203</v>
      </c>
    </row>
    <row r="47" spans="1:14" ht="12.75">
      <c r="A47" s="37" t="s">
        <v>104</v>
      </c>
      <c r="B47" s="34">
        <f t="shared" si="1"/>
        <v>1</v>
      </c>
      <c r="C47" t="s">
        <v>33</v>
      </c>
      <c r="D47" t="s">
        <v>206</v>
      </c>
      <c r="H47">
        <v>1</v>
      </c>
      <c r="N47" t="s">
        <v>203</v>
      </c>
    </row>
    <row r="48" spans="1:15" ht="12.75">
      <c r="A48" s="37" t="s">
        <v>105</v>
      </c>
      <c r="B48" s="34">
        <f t="shared" si="1"/>
        <v>1</v>
      </c>
      <c r="C48" t="s">
        <v>14</v>
      </c>
      <c r="D48" t="s">
        <v>206</v>
      </c>
      <c r="H48">
        <v>1</v>
      </c>
      <c r="N48" t="s">
        <v>203</v>
      </c>
      <c r="O48" t="s">
        <v>97</v>
      </c>
    </row>
    <row r="49" spans="1:15" ht="12.75">
      <c r="A49" s="37" t="s">
        <v>106</v>
      </c>
      <c r="B49" s="34">
        <f t="shared" si="1"/>
        <v>1</v>
      </c>
      <c r="C49" t="s">
        <v>14</v>
      </c>
      <c r="D49" t="s">
        <v>206</v>
      </c>
      <c r="H49">
        <v>1</v>
      </c>
      <c r="N49" t="s">
        <v>203</v>
      </c>
      <c r="O49" t="s">
        <v>97</v>
      </c>
    </row>
    <row r="50" spans="1:15" ht="12.75">
      <c r="A50" s="37" t="s">
        <v>107</v>
      </c>
      <c r="B50" s="34">
        <f t="shared" si="1"/>
        <v>0</v>
      </c>
      <c r="C50" t="s">
        <v>14</v>
      </c>
      <c r="O50" t="s">
        <v>77</v>
      </c>
    </row>
    <row r="51" spans="1:16" ht="12.75">
      <c r="A51" s="37" t="s">
        <v>108</v>
      </c>
      <c r="B51" s="34">
        <f t="shared" si="1"/>
        <v>19</v>
      </c>
      <c r="C51" t="s">
        <v>109</v>
      </c>
      <c r="M51">
        <v>19</v>
      </c>
      <c r="N51">
        <v>10</v>
      </c>
      <c r="O51" t="s">
        <v>77</v>
      </c>
      <c r="P51" t="s">
        <v>110</v>
      </c>
    </row>
    <row r="52" spans="1:16" ht="15" customHeight="1">
      <c r="A52" s="37" t="s">
        <v>111</v>
      </c>
      <c r="B52" s="34">
        <f t="shared" si="1"/>
        <v>33</v>
      </c>
      <c r="C52" t="s">
        <v>112</v>
      </c>
      <c r="D52" t="s">
        <v>211</v>
      </c>
      <c r="E52">
        <v>33</v>
      </c>
      <c r="O52" s="4" t="s">
        <v>77</v>
      </c>
      <c r="P52" t="s">
        <v>88</v>
      </c>
    </row>
    <row r="53" spans="1:16" ht="12.75">
      <c r="A53" s="37" t="s">
        <v>113</v>
      </c>
      <c r="B53" s="34">
        <f t="shared" si="1"/>
        <v>41</v>
      </c>
      <c r="C53" t="s">
        <v>114</v>
      </c>
      <c r="D53" t="s">
        <v>211</v>
      </c>
      <c r="E53">
        <v>41</v>
      </c>
      <c r="O53" s="4" t="s">
        <v>77</v>
      </c>
      <c r="P53" t="s">
        <v>88</v>
      </c>
    </row>
    <row r="54" spans="1:16" ht="12.75">
      <c r="A54" s="37" t="s">
        <v>115</v>
      </c>
      <c r="B54" s="34">
        <f t="shared" si="1"/>
        <v>33</v>
      </c>
      <c r="C54" t="s">
        <v>116</v>
      </c>
      <c r="D54" t="s">
        <v>211</v>
      </c>
      <c r="E54">
        <v>33</v>
      </c>
      <c r="O54" s="4" t="s">
        <v>77</v>
      </c>
      <c r="P54" t="s">
        <v>88</v>
      </c>
    </row>
    <row r="55" spans="1:15" ht="12.75">
      <c r="A55" s="37" t="s">
        <v>117</v>
      </c>
      <c r="B55" s="34">
        <f t="shared" si="1"/>
        <v>0</v>
      </c>
      <c r="C55" t="s">
        <v>14</v>
      </c>
      <c r="O55" t="s">
        <v>94</v>
      </c>
    </row>
    <row r="56" spans="1:15" ht="12.75">
      <c r="A56" s="37" t="s">
        <v>118</v>
      </c>
      <c r="B56" s="34">
        <f t="shared" si="1"/>
        <v>0</v>
      </c>
      <c r="C56" t="s">
        <v>14</v>
      </c>
      <c r="O56" t="s">
        <v>77</v>
      </c>
    </row>
    <row r="57" spans="1:15" ht="12.75">
      <c r="A57" s="37" t="s">
        <v>119</v>
      </c>
      <c r="B57" s="34">
        <f t="shared" si="1"/>
        <v>1</v>
      </c>
      <c r="C57" t="s">
        <v>14</v>
      </c>
      <c r="D57" t="s">
        <v>211</v>
      </c>
      <c r="E57">
        <v>1</v>
      </c>
      <c r="N57" t="s">
        <v>203</v>
      </c>
      <c r="O57" t="s">
        <v>97</v>
      </c>
    </row>
    <row r="58" spans="1:15" ht="12.75">
      <c r="A58" s="37" t="s">
        <v>120</v>
      </c>
      <c r="B58" s="34">
        <f t="shared" si="1"/>
        <v>1</v>
      </c>
      <c r="C58" t="s">
        <v>14</v>
      </c>
      <c r="D58" t="s">
        <v>206</v>
      </c>
      <c r="H58">
        <v>1</v>
      </c>
      <c r="N58" t="s">
        <v>203</v>
      </c>
      <c r="O58" t="s">
        <v>97</v>
      </c>
    </row>
    <row r="59" spans="1:16" ht="12.75">
      <c r="A59" s="37" t="s">
        <v>121</v>
      </c>
      <c r="B59" s="34">
        <f t="shared" si="1"/>
        <v>11</v>
      </c>
      <c r="C59" t="s">
        <v>100</v>
      </c>
      <c r="D59" t="s">
        <v>205</v>
      </c>
      <c r="J59">
        <v>11</v>
      </c>
      <c r="N59" t="s">
        <v>203</v>
      </c>
      <c r="P59" t="s">
        <v>122</v>
      </c>
    </row>
    <row r="60" spans="1:16" ht="12.75">
      <c r="A60" s="37" t="s">
        <v>123</v>
      </c>
      <c r="B60" s="34">
        <f t="shared" si="1"/>
        <v>25</v>
      </c>
      <c r="C60" t="s">
        <v>124</v>
      </c>
      <c r="D60" t="s">
        <v>217</v>
      </c>
      <c r="H60">
        <v>1</v>
      </c>
      <c r="I60">
        <v>24</v>
      </c>
      <c r="O60" t="s">
        <v>31</v>
      </c>
      <c r="P60" t="s">
        <v>19</v>
      </c>
    </row>
    <row r="62" spans="1:2" s="30" customFormat="1" ht="15">
      <c r="A62" s="28" t="s">
        <v>200</v>
      </c>
      <c r="B62" s="29"/>
    </row>
    <row r="63" spans="1:17" s="30" customFormat="1" ht="15">
      <c r="A63" s="28" t="s">
        <v>0</v>
      </c>
      <c r="B63" s="31" t="s">
        <v>190</v>
      </c>
      <c r="C63" s="31" t="s">
        <v>191</v>
      </c>
      <c r="D63" s="31"/>
      <c r="E63" s="32" t="s">
        <v>192</v>
      </c>
      <c r="F63" s="32" t="s">
        <v>193</v>
      </c>
      <c r="G63" s="32" t="s">
        <v>194</v>
      </c>
      <c r="H63" s="32" t="s">
        <v>195</v>
      </c>
      <c r="I63" s="32" t="s">
        <v>196</v>
      </c>
      <c r="J63" s="32" t="s">
        <v>197</v>
      </c>
      <c r="K63" s="32" t="s">
        <v>198</v>
      </c>
      <c r="L63" s="32" t="s">
        <v>199</v>
      </c>
      <c r="M63" s="32" t="s">
        <v>200</v>
      </c>
      <c r="N63" s="32" t="s">
        <v>201</v>
      </c>
      <c r="O63" s="32" t="s">
        <v>16</v>
      </c>
      <c r="P63" s="32" t="s">
        <v>2</v>
      </c>
      <c r="Q63" s="32" t="s">
        <v>202</v>
      </c>
    </row>
    <row r="64" spans="1:17" s="40" customFormat="1" ht="12.75">
      <c r="A64" s="39" t="s">
        <v>125</v>
      </c>
      <c r="B64" s="34">
        <f aca="true" t="shared" si="2" ref="B64:B78">SUM(E64:M64)</f>
        <v>4</v>
      </c>
      <c r="C64" s="39" t="s">
        <v>126</v>
      </c>
      <c r="D64" s="39" t="s">
        <v>205</v>
      </c>
      <c r="J64" s="40">
        <v>4</v>
      </c>
      <c r="P64" s="40" t="s">
        <v>60</v>
      </c>
      <c r="Q64" s="40" t="s">
        <v>127</v>
      </c>
    </row>
    <row r="65" spans="1:16" s="40" customFormat="1" ht="12.75">
      <c r="A65" s="39" t="s">
        <v>128</v>
      </c>
      <c r="B65" s="34">
        <f t="shared" si="2"/>
        <v>1</v>
      </c>
      <c r="C65" s="39" t="s">
        <v>129</v>
      </c>
      <c r="D65" s="39" t="s">
        <v>218</v>
      </c>
      <c r="H65" s="40">
        <v>1</v>
      </c>
      <c r="N65" s="40" t="s">
        <v>203</v>
      </c>
      <c r="P65" s="40" t="s">
        <v>130</v>
      </c>
    </row>
    <row r="66" spans="1:16" s="40" customFormat="1" ht="12.75">
      <c r="A66" s="39" t="s">
        <v>123</v>
      </c>
      <c r="B66" s="34">
        <f t="shared" si="2"/>
        <v>25</v>
      </c>
      <c r="C66" s="39" t="s">
        <v>131</v>
      </c>
      <c r="D66" t="s">
        <v>217</v>
      </c>
      <c r="H66" s="40">
        <v>1</v>
      </c>
      <c r="I66" s="40">
        <v>24</v>
      </c>
      <c r="N66" s="40" t="s">
        <v>203</v>
      </c>
      <c r="P66" s="40" t="s">
        <v>132</v>
      </c>
    </row>
    <row r="67" spans="1:17" s="40" customFormat="1" ht="12.75">
      <c r="A67" s="39" t="s">
        <v>133</v>
      </c>
      <c r="B67" s="34">
        <f t="shared" si="2"/>
        <v>8</v>
      </c>
      <c r="C67" s="39" t="s">
        <v>134</v>
      </c>
      <c r="D67" t="s">
        <v>219</v>
      </c>
      <c r="E67" s="40">
        <v>1</v>
      </c>
      <c r="H67" s="40">
        <v>6</v>
      </c>
      <c r="L67" s="40">
        <v>1</v>
      </c>
      <c r="N67" s="40" t="s">
        <v>207</v>
      </c>
      <c r="P67" s="40" t="s">
        <v>135</v>
      </c>
      <c r="Q67" s="40" t="s">
        <v>136</v>
      </c>
    </row>
    <row r="68" spans="1:17" ht="12.75">
      <c r="A68" s="39" t="s">
        <v>133</v>
      </c>
      <c r="B68" s="34">
        <f t="shared" si="2"/>
        <v>0</v>
      </c>
      <c r="C68" s="37" t="s">
        <v>134</v>
      </c>
      <c r="D68" s="37"/>
      <c r="P68" s="40" t="s">
        <v>137</v>
      </c>
      <c r="Q68" s="40" t="s">
        <v>138</v>
      </c>
    </row>
    <row r="69" spans="1:17" ht="12.75">
      <c r="A69" s="39" t="s">
        <v>139</v>
      </c>
      <c r="B69" s="34">
        <f t="shared" si="2"/>
        <v>4</v>
      </c>
      <c r="C69" s="37" t="s">
        <v>140</v>
      </c>
      <c r="D69" s="37" t="s">
        <v>220</v>
      </c>
      <c r="G69">
        <v>1</v>
      </c>
      <c r="J69">
        <v>2</v>
      </c>
      <c r="M69">
        <v>1</v>
      </c>
      <c r="N69">
        <v>7</v>
      </c>
      <c r="O69" t="s">
        <v>97</v>
      </c>
      <c r="P69" s="40"/>
      <c r="Q69" s="40"/>
    </row>
    <row r="70" spans="1:17" ht="12.75">
      <c r="A70" s="39" t="s">
        <v>141</v>
      </c>
      <c r="B70" s="34">
        <f t="shared" si="2"/>
        <v>1</v>
      </c>
      <c r="C70" s="37" t="s">
        <v>142</v>
      </c>
      <c r="D70" s="37" t="s">
        <v>206</v>
      </c>
      <c r="H70">
        <v>1</v>
      </c>
      <c r="N70" t="s">
        <v>203</v>
      </c>
      <c r="P70" s="40"/>
      <c r="Q70" s="40"/>
    </row>
    <row r="71" spans="1:17" ht="12.75">
      <c r="A71" s="39" t="s">
        <v>143</v>
      </c>
      <c r="B71" s="34">
        <f t="shared" si="2"/>
        <v>1</v>
      </c>
      <c r="C71" s="37" t="s">
        <v>144</v>
      </c>
      <c r="D71" s="37" t="s">
        <v>206</v>
      </c>
      <c r="H71">
        <v>1</v>
      </c>
      <c r="N71" t="s">
        <v>203</v>
      </c>
      <c r="P71" s="40"/>
      <c r="Q71" s="40"/>
    </row>
    <row r="72" spans="1:17" ht="12.75">
      <c r="A72" s="39" t="s">
        <v>9</v>
      </c>
      <c r="B72" s="34">
        <f t="shared" si="2"/>
        <v>4</v>
      </c>
      <c r="C72" s="37" t="s">
        <v>145</v>
      </c>
      <c r="D72" s="37" t="s">
        <v>205</v>
      </c>
      <c r="J72">
        <v>4</v>
      </c>
      <c r="N72" t="s">
        <v>203</v>
      </c>
      <c r="P72" s="40" t="s">
        <v>40</v>
      </c>
      <c r="Q72" s="40" t="s">
        <v>146</v>
      </c>
    </row>
    <row r="73" spans="1:17" ht="12.75">
      <c r="A73" s="39" t="s">
        <v>147</v>
      </c>
      <c r="B73" s="34">
        <f t="shared" si="2"/>
        <v>1</v>
      </c>
      <c r="C73" s="37" t="s">
        <v>12</v>
      </c>
      <c r="D73" s="37"/>
      <c r="H73">
        <v>1</v>
      </c>
      <c r="N73">
        <v>7</v>
      </c>
      <c r="P73" s="40"/>
      <c r="Q73" s="40"/>
    </row>
    <row r="74" spans="1:17" s="36" customFormat="1" ht="12.75">
      <c r="A74" s="33" t="s">
        <v>148</v>
      </c>
      <c r="B74" s="34">
        <f t="shared" si="2"/>
        <v>1</v>
      </c>
      <c r="C74" s="33" t="s">
        <v>149</v>
      </c>
      <c r="D74" s="33" t="s">
        <v>221</v>
      </c>
      <c r="G74" s="36">
        <v>1</v>
      </c>
      <c r="N74" s="36" t="s">
        <v>203</v>
      </c>
      <c r="P74" s="40"/>
      <c r="Q74" s="40"/>
    </row>
    <row r="75" spans="1:17" s="36" customFormat="1" ht="12.75">
      <c r="A75" s="33" t="s">
        <v>150</v>
      </c>
      <c r="B75" s="34">
        <f t="shared" si="2"/>
        <v>2</v>
      </c>
      <c r="C75" s="33" t="s">
        <v>151</v>
      </c>
      <c r="D75" t="s">
        <v>211</v>
      </c>
      <c r="E75" s="36">
        <v>2</v>
      </c>
      <c r="N75" s="36" t="s">
        <v>203</v>
      </c>
      <c r="P75" s="36" t="s">
        <v>64</v>
      </c>
      <c r="Q75" s="40"/>
    </row>
    <row r="76" spans="1:17" s="36" customFormat="1" ht="12.75">
      <c r="A76" s="33" t="s">
        <v>152</v>
      </c>
      <c r="B76" s="34">
        <f t="shared" si="2"/>
        <v>1</v>
      </c>
      <c r="C76" s="33" t="s">
        <v>152</v>
      </c>
      <c r="D76" s="33" t="s">
        <v>206</v>
      </c>
      <c r="H76" s="36">
        <v>1</v>
      </c>
      <c r="N76" s="36">
        <v>7</v>
      </c>
      <c r="P76" s="40" t="s">
        <v>153</v>
      </c>
      <c r="Q76" s="40"/>
    </row>
    <row r="77" spans="1:16" ht="12.75">
      <c r="A77" s="37" t="s">
        <v>154</v>
      </c>
      <c r="B77" s="34">
        <f t="shared" si="2"/>
        <v>28</v>
      </c>
      <c r="C77" t="s">
        <v>155</v>
      </c>
      <c r="D77" s="33" t="s">
        <v>205</v>
      </c>
      <c r="J77">
        <v>28</v>
      </c>
      <c r="O77" t="s">
        <v>156</v>
      </c>
      <c r="P77" t="s">
        <v>20</v>
      </c>
    </row>
    <row r="78" spans="1:17" s="36" customFormat="1" ht="12.75">
      <c r="A78" s="33" t="s">
        <v>157</v>
      </c>
      <c r="B78" s="34">
        <f t="shared" si="2"/>
        <v>3</v>
      </c>
      <c r="C78" s="33" t="s">
        <v>158</v>
      </c>
      <c r="D78" t="s">
        <v>211</v>
      </c>
      <c r="E78" s="36">
        <v>1</v>
      </c>
      <c r="L78">
        <v>1</v>
      </c>
      <c r="M78">
        <v>1</v>
      </c>
      <c r="N78" s="36" t="s">
        <v>222</v>
      </c>
      <c r="P78" s="36" t="s">
        <v>159</v>
      </c>
      <c r="Q78" s="40"/>
    </row>
    <row r="79" spans="1:17" ht="15">
      <c r="A79" s="41"/>
      <c r="B79" s="42"/>
      <c r="C79" s="37"/>
      <c r="D79" s="37"/>
      <c r="P79" s="40"/>
      <c r="Q79" s="40"/>
    </row>
    <row r="80" spans="1:17" s="30" customFormat="1" ht="15">
      <c r="A80" s="28" t="s">
        <v>0</v>
      </c>
      <c r="B80" s="31" t="s">
        <v>190</v>
      </c>
      <c r="C80" s="31" t="s">
        <v>191</v>
      </c>
      <c r="D80" s="31"/>
      <c r="E80" s="32" t="s">
        <v>192</v>
      </c>
      <c r="F80" s="32" t="s">
        <v>193</v>
      </c>
      <c r="G80" s="32" t="s">
        <v>194</v>
      </c>
      <c r="H80" s="32" t="s">
        <v>195</v>
      </c>
      <c r="I80" s="32" t="s">
        <v>196</v>
      </c>
      <c r="J80" s="32" t="s">
        <v>197</v>
      </c>
      <c r="K80" s="32" t="s">
        <v>198</v>
      </c>
      <c r="L80" s="32" t="s">
        <v>199</v>
      </c>
      <c r="M80" s="32" t="s">
        <v>200</v>
      </c>
      <c r="N80" s="32" t="s">
        <v>201</v>
      </c>
      <c r="O80" s="32" t="s">
        <v>16</v>
      </c>
      <c r="P80" s="32" t="s">
        <v>2</v>
      </c>
      <c r="Q80" s="32" t="s">
        <v>202</v>
      </c>
    </row>
    <row r="81" spans="1:18" ht="12.75">
      <c r="A81" s="33" t="s">
        <v>160</v>
      </c>
      <c r="B81" s="34">
        <f aca="true" t="shared" si="3" ref="B81:B92">SUM(E81:N81)</f>
        <v>4</v>
      </c>
      <c r="C81" s="33" t="s">
        <v>134</v>
      </c>
      <c r="D81" t="s">
        <v>223</v>
      </c>
      <c r="E81" s="36">
        <v>2</v>
      </c>
      <c r="F81" s="36"/>
      <c r="G81" s="36"/>
      <c r="H81" s="36"/>
      <c r="I81" s="36"/>
      <c r="J81" s="36">
        <v>2</v>
      </c>
      <c r="K81" s="36"/>
      <c r="Q81" t="s">
        <v>161</v>
      </c>
      <c r="R81" t="s">
        <v>146</v>
      </c>
    </row>
    <row r="82" spans="1:16" ht="12.75">
      <c r="A82" s="33" t="s">
        <v>162</v>
      </c>
      <c r="B82" s="34">
        <f t="shared" si="3"/>
        <v>1</v>
      </c>
      <c r="C82" s="33" t="s">
        <v>14</v>
      </c>
      <c r="D82" s="33" t="s">
        <v>224</v>
      </c>
      <c r="E82" s="36"/>
      <c r="F82" s="36">
        <v>1</v>
      </c>
      <c r="G82" s="36"/>
      <c r="H82" s="36"/>
      <c r="I82" s="36"/>
      <c r="J82" s="36"/>
      <c r="K82" s="36"/>
      <c r="P82" t="s">
        <v>97</v>
      </c>
    </row>
    <row r="83" spans="1:17" ht="12.75">
      <c r="A83" s="37" t="s">
        <v>163</v>
      </c>
      <c r="B83" s="34">
        <f t="shared" si="3"/>
        <v>24</v>
      </c>
      <c r="C83" s="37" t="s">
        <v>164</v>
      </c>
      <c r="D83" s="37" t="s">
        <v>210</v>
      </c>
      <c r="I83">
        <v>24</v>
      </c>
      <c r="P83" t="s">
        <v>97</v>
      </c>
      <c r="Q83" t="s">
        <v>165</v>
      </c>
    </row>
    <row r="84" spans="1:17" ht="12.75">
      <c r="A84" s="33" t="s">
        <v>166</v>
      </c>
      <c r="B84" s="34">
        <f t="shared" si="3"/>
        <v>24</v>
      </c>
      <c r="C84" s="33" t="s">
        <v>164</v>
      </c>
      <c r="D84" s="33" t="s">
        <v>224</v>
      </c>
      <c r="E84" s="36"/>
      <c r="F84" s="36">
        <v>24</v>
      </c>
      <c r="G84" s="36"/>
      <c r="H84" s="36"/>
      <c r="I84" s="36"/>
      <c r="J84" s="36"/>
      <c r="K84" s="36"/>
      <c r="P84" t="s">
        <v>97</v>
      </c>
      <c r="Q84" t="s">
        <v>167</v>
      </c>
    </row>
    <row r="85" spans="1:16" ht="12.75">
      <c r="A85" s="37" t="s">
        <v>168</v>
      </c>
      <c r="B85" s="34">
        <f t="shared" si="3"/>
        <v>1</v>
      </c>
      <c r="C85" s="33" t="s">
        <v>14</v>
      </c>
      <c r="D85" s="33" t="s">
        <v>206</v>
      </c>
      <c r="H85">
        <v>1</v>
      </c>
      <c r="P85" t="s">
        <v>97</v>
      </c>
    </row>
    <row r="86" spans="1:16" ht="12.75">
      <c r="A86" s="37" t="s">
        <v>169</v>
      </c>
      <c r="B86" s="34">
        <f t="shared" si="3"/>
        <v>0</v>
      </c>
      <c r="C86" s="33" t="s">
        <v>14</v>
      </c>
      <c r="D86" s="33"/>
      <c r="P86" t="s">
        <v>97</v>
      </c>
    </row>
    <row r="87" spans="1:16" ht="12.75">
      <c r="A87" s="37" t="s">
        <v>170</v>
      </c>
      <c r="B87" s="34">
        <f t="shared" si="3"/>
        <v>0</v>
      </c>
      <c r="C87" s="33" t="s">
        <v>33</v>
      </c>
      <c r="D87" s="33"/>
      <c r="P87" t="s">
        <v>97</v>
      </c>
    </row>
    <row r="88" spans="1:16" ht="12.75">
      <c r="A88" s="37" t="s">
        <v>171</v>
      </c>
      <c r="B88" s="34">
        <f t="shared" si="3"/>
        <v>0</v>
      </c>
      <c r="C88" s="33" t="s">
        <v>14</v>
      </c>
      <c r="D88" s="33"/>
      <c r="P88" t="s">
        <v>97</v>
      </c>
    </row>
    <row r="89" spans="1:16" ht="12.75">
      <c r="A89" s="37" t="s">
        <v>172</v>
      </c>
      <c r="B89" s="34">
        <f t="shared" si="3"/>
        <v>4</v>
      </c>
      <c r="C89" s="33" t="s">
        <v>14</v>
      </c>
      <c r="D89" s="33" t="s">
        <v>225</v>
      </c>
      <c r="J89">
        <v>3</v>
      </c>
      <c r="K89">
        <v>1</v>
      </c>
      <c r="P89" t="s">
        <v>173</v>
      </c>
    </row>
    <row r="90" spans="1:16" ht="12.75">
      <c r="A90" s="37" t="s">
        <v>174</v>
      </c>
      <c r="B90" s="34">
        <f t="shared" si="3"/>
        <v>0</v>
      </c>
      <c r="C90" s="33" t="s">
        <v>14</v>
      </c>
      <c r="D90" s="33"/>
      <c r="P90" t="s">
        <v>97</v>
      </c>
    </row>
    <row r="91" spans="1:16" ht="12.75">
      <c r="A91" s="37" t="s">
        <v>175</v>
      </c>
      <c r="B91" s="34">
        <f t="shared" si="3"/>
        <v>1</v>
      </c>
      <c r="C91" s="33" t="s">
        <v>14</v>
      </c>
      <c r="D91" t="s">
        <v>211</v>
      </c>
      <c r="E91">
        <v>1</v>
      </c>
      <c r="P91" t="s">
        <v>176</v>
      </c>
    </row>
    <row r="92" spans="1:16" ht="12.75">
      <c r="A92" s="37" t="s">
        <v>177</v>
      </c>
      <c r="B92" s="34">
        <f t="shared" si="3"/>
        <v>1</v>
      </c>
      <c r="C92" s="33" t="s">
        <v>14</v>
      </c>
      <c r="D92" t="s">
        <v>211</v>
      </c>
      <c r="E92">
        <v>1</v>
      </c>
      <c r="P92" t="s">
        <v>176</v>
      </c>
    </row>
    <row r="93" spans="1:15" ht="15">
      <c r="A93" s="43" t="s">
        <v>6</v>
      </c>
      <c r="B93" s="1">
        <f>SUM(B1:B92)</f>
        <v>578</v>
      </c>
      <c r="E93" s="1">
        <f aca="true" t="shared" si="4" ref="E93:M93">SUM(E1:E92)</f>
        <v>224</v>
      </c>
      <c r="F93" s="1">
        <f t="shared" si="4"/>
        <v>30</v>
      </c>
      <c r="G93" s="1">
        <f t="shared" si="4"/>
        <v>4</v>
      </c>
      <c r="H93" s="1">
        <f t="shared" si="4"/>
        <v>40</v>
      </c>
      <c r="I93" s="1">
        <f t="shared" si="4"/>
        <v>85</v>
      </c>
      <c r="J93" s="1">
        <f t="shared" si="4"/>
        <v>152</v>
      </c>
      <c r="K93" s="1">
        <f t="shared" si="4"/>
        <v>6</v>
      </c>
      <c r="L93" s="1">
        <f t="shared" si="4"/>
        <v>2</v>
      </c>
      <c r="M93" s="1">
        <f t="shared" si="4"/>
        <v>36</v>
      </c>
      <c r="O93" s="1"/>
    </row>
    <row r="98" ht="12.75">
      <c r="B98" s="1">
        <f>SUM(B81:B92)</f>
        <v>60</v>
      </c>
    </row>
  </sheetData>
  <sheetProtection/>
  <printOptions/>
  <pageMargins left="0.7" right="0.7" top="0.75" bottom="0.75" header="0.3" footer="0.3"/>
  <pageSetup fitToHeight="1" fitToWidth="1" horizontalDpi="1200" verticalDpi="1200" orientation="landscape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lr002</dc:creator>
  <cp:keywords/>
  <dc:description/>
  <cp:lastModifiedBy>Amanda Taintor</cp:lastModifiedBy>
  <cp:lastPrinted>2016-03-01T23:26:13Z</cp:lastPrinted>
  <dcterms:created xsi:type="dcterms:W3CDTF">2004-03-09T23:53:59Z</dcterms:created>
  <dcterms:modified xsi:type="dcterms:W3CDTF">2017-10-20T13:57:56Z</dcterms:modified>
  <cp:category/>
  <cp:version/>
  <cp:contentType/>
  <cp:contentStatus/>
</cp:coreProperties>
</file>